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5" yWindow="765" windowWidth="12120" windowHeight="8385" tabRatio="728" activeTab="7"/>
  </bookViews>
  <sheets>
    <sheet name="Cover" sheetId="1" r:id="rId1"/>
    <sheet name="Income St" sheetId="2" r:id="rId2"/>
    <sheet name="Balance Sheet" sheetId="3" r:id="rId3"/>
    <sheet name="Equity" sheetId="4" r:id="rId4"/>
    <sheet name="CF" sheetId="5" r:id="rId5"/>
    <sheet name="Notes A" sheetId="6" r:id="rId6"/>
    <sheet name="Notes A old" sheetId="7" state="hidden" r:id="rId7"/>
    <sheet name="Notes B" sheetId="8" r:id="rId8"/>
    <sheet name="Reference" sheetId="9" state="hidden" r:id="rId9"/>
    <sheet name="CF worksheet" sheetId="10" state="hidden" r:id="rId10"/>
  </sheets>
  <externalReferences>
    <externalReference r:id="rId13"/>
    <externalReference r:id="rId14"/>
    <externalReference r:id="rId15"/>
    <externalReference r:id="rId16"/>
    <externalReference r:id="rId17"/>
  </externalReferences>
  <definedNames>
    <definedName name="_xlnm.Print_Area" localSheetId="2">'Balance Sheet'!$A$1:$E$72</definedName>
    <definedName name="_xlnm.Print_Area" localSheetId="4">'CF'!$A$1:$F$95</definedName>
    <definedName name="_xlnm.Print_Area" localSheetId="9">'CF worksheet'!$A$1:$D$62</definedName>
    <definedName name="_xlnm.Print_Area" localSheetId="0">'Cover'!$A$1:$E$29</definedName>
    <definedName name="_xlnm.Print_Area" localSheetId="3">'Equity'!$A$1:$H$45</definedName>
    <definedName name="_xlnm.Print_Area" localSheetId="5">'Notes A'!$A$1:$O$332</definedName>
    <definedName name="_xlnm.Print_Area" localSheetId="6">'Notes A old'!$A$1:$L$170</definedName>
    <definedName name="_xlnm.Print_Area" localSheetId="7">'Notes B'!$A$1:$M$181</definedName>
    <definedName name="_xlnm.Print_Titles" localSheetId="4">'CF'!$1:$5</definedName>
    <definedName name="_xlnm.Print_Titles" localSheetId="5">'Notes A'!$1:$5</definedName>
    <definedName name="_xlnm.Print_Titles" localSheetId="6">'Notes A old'!$1:$5</definedName>
    <definedName name="_xlnm.Print_Titles" localSheetId="7">'Notes B'!$1:$5</definedName>
    <definedName name="Z_13DEDDFB_FA62_46E2_8ACC_11C3629F7440_.wvu.PrintArea" localSheetId="4" hidden="1">'CF'!$A$1:$D$66</definedName>
    <definedName name="Z_13DEDDFB_FA62_46E2_8ACC_11C3629F7440_.wvu.PrintArea" localSheetId="9" hidden="1">'CF worksheet'!$A$1:$D$62</definedName>
    <definedName name="Z_13DEDDFB_FA62_46E2_8ACC_11C3629F7440_.wvu.PrintArea" localSheetId="3" hidden="1">'Equity'!$A$1:$H$45</definedName>
    <definedName name="Z_13DEDDFB_FA62_46E2_8ACC_11C3629F7440_.wvu.PrintArea" localSheetId="5" hidden="1">'Notes A'!$A$1:$O$282</definedName>
    <definedName name="Z_13DEDDFB_FA62_46E2_8ACC_11C3629F7440_.wvu.PrintArea" localSheetId="6" hidden="1">'Notes A old'!$A$1:$L$157</definedName>
    <definedName name="Z_13DEDDFB_FA62_46E2_8ACC_11C3629F7440_.wvu.PrintArea" localSheetId="7" hidden="1">'Notes B'!$A$1:$M$93</definedName>
    <definedName name="Z_13DEDDFB_FA62_46E2_8ACC_11C3629F7440_.wvu.PrintTitles" localSheetId="4" hidden="1">'CF'!$1:$5</definedName>
    <definedName name="Z_13DEDDFB_FA62_46E2_8ACC_11C3629F7440_.wvu.PrintTitles" localSheetId="5" hidden="1">'Notes A'!$1:$5</definedName>
    <definedName name="Z_13DEDDFB_FA62_46E2_8ACC_11C3629F7440_.wvu.PrintTitles" localSheetId="6" hidden="1">'Notes A old'!$1:$5</definedName>
    <definedName name="Z_13DEDDFB_FA62_46E2_8ACC_11C3629F7440_.wvu.PrintTitles" localSheetId="7" hidden="1">'Notes B'!$1:$5</definedName>
    <definedName name="Z_13DEDDFB_FA62_46E2_8ACC_11C3629F7440_.wvu.Rows" localSheetId="2" hidden="1">'Balance Sheet'!#REF!</definedName>
  </definedNames>
  <calcPr fullCalcOnLoad="1"/>
</workbook>
</file>

<file path=xl/comments10.xml><?xml version="1.0" encoding="utf-8"?>
<comments xmlns="http://schemas.openxmlformats.org/spreadsheetml/2006/main">
  <authors>
    <author>David</author>
  </authors>
  <commentList>
    <comment ref="C37" authorId="0">
      <text>
        <r>
          <rPr>
            <b/>
            <sz val="8"/>
            <rFont val="Tahoma"/>
            <family val="0"/>
          </rPr>
          <t>David:</t>
        </r>
        <r>
          <rPr>
            <sz val="8"/>
            <rFont val="Tahoma"/>
            <family val="0"/>
          </rPr>
          <t xml:space="preserve">
q1
47.8K cdn paid tti
</t>
        </r>
      </text>
    </comment>
    <comment ref="C17" authorId="0">
      <text>
        <r>
          <rPr>
            <b/>
            <sz val="8"/>
            <rFont val="Tahoma"/>
            <family val="0"/>
          </rPr>
          <t>David:</t>
        </r>
        <r>
          <rPr>
            <sz val="8"/>
            <rFont val="Tahoma"/>
            <family val="0"/>
          </rPr>
          <t xml:space="preserve">
Q1
tti = 24.755 cdn 
kw = 60.291 US  corrected to 30.146 in Q2
Q2
tti = 25,110 cdn
kw = (3,803.74)  US
</t>
        </r>
      </text>
    </comment>
    <comment ref="C32" authorId="0">
      <text>
        <r>
          <rPr>
            <b/>
            <sz val="8"/>
            <rFont val="Tahoma"/>
            <family val="0"/>
          </rPr>
          <t>David:</t>
        </r>
        <r>
          <rPr>
            <sz val="8"/>
            <rFont val="Tahoma"/>
            <family val="0"/>
          </rPr>
          <t xml:space="preserve">
change in tax payable less current tax per p&amp;l less income taxes paid</t>
        </r>
      </text>
    </comment>
    <comment ref="G42" authorId="0">
      <text>
        <r>
          <rPr>
            <b/>
            <sz val="8"/>
            <rFont val="Tahoma"/>
            <family val="0"/>
          </rPr>
          <t>David:</t>
        </r>
        <r>
          <rPr>
            <sz val="8"/>
            <rFont val="Tahoma"/>
            <family val="0"/>
          </rPr>
          <t xml:space="preserve">
right column bal to zero
</t>
        </r>
      </text>
    </comment>
    <comment ref="G54" authorId="0">
      <text>
        <r>
          <rPr>
            <b/>
            <sz val="8"/>
            <rFont val="Tahoma"/>
            <family val="0"/>
          </rPr>
          <t>David:</t>
        </r>
        <r>
          <rPr>
            <sz val="8"/>
            <rFont val="Tahoma"/>
            <family val="0"/>
          </rPr>
          <t xml:space="preserve">
right column bal to zero</t>
        </r>
      </text>
    </comment>
    <comment ref="G21" authorId="0">
      <text>
        <r>
          <rPr>
            <b/>
            <sz val="8"/>
            <rFont val="Tahoma"/>
            <family val="0"/>
          </rPr>
          <t>David:</t>
        </r>
        <r>
          <rPr>
            <sz val="8"/>
            <rFont val="Tahoma"/>
            <family val="0"/>
          </rPr>
          <t xml:space="preserve">
fx from p&amp;l</t>
        </r>
      </text>
    </comment>
  </commentList>
</comments>
</file>

<file path=xl/sharedStrings.xml><?xml version="1.0" encoding="utf-8"?>
<sst xmlns="http://schemas.openxmlformats.org/spreadsheetml/2006/main" count="821" uniqueCount="524">
  <si>
    <t>KeyWest operates an equity-settled, share-based compensation plan for employees of the Group, the Key West Global Telecommunications Berhad Employee Share Option Scheme ("ESOS").  Prior to 1 January 2006, no compensation expense was recognised in profit or loss for share options granted to employees.  With the adoption of FRS 2, the compensation expense relating to share options is recognised in profit or loss over the vesting periods of the grant with a corresponding increase in equity.  The total amount to be recognised as compensation expense is determined by reference to the fair value of the share options at the date of the grant and the number of share options to be vested by the vesting date.  The fair value of the share option is computed using a binomial model.  At every balance sheet date, the Group revises its estimates of the number of share options that are expected to vest by the vesting date.  Any revision of this estimate is included in profit or loss and a corresponding adjustment to equity over the remaining vesting period.</t>
  </si>
  <si>
    <t>Under the transitional provisions of FRS 2, this FRS must be applied to share options that were granted after 31 December 2004 and had not yet vested on 1 January 2006.  The application is retrospective and accordingly, the comparative amounts as at 31 January 2006 are restated and the opening balance of retained earnings as at 1 February 2006 has been adjusted.  The financial impact to the Group arising from this change in accounting policy is as follows:</t>
  </si>
  <si>
    <t>3 months</t>
  </si>
  <si>
    <t>ended</t>
  </si>
  <si>
    <t>Under FRS 3, any excess of the Group's interest in the net fair value of acquirees' identifiable assets, liabilities and contingent liabilites over cost of acquisitions (previously referred to as "Reserve on Consolidation"), after reassessment, is now recognised immediately in profit or loss.  Prior to 1 February 2006, the Reserve on Consolidation was carried at cost as a separate component of equity.  In accordance with the transitional provisions of FRS 3, the Reserve on Consolidation as at 1 February 2006 of RM1,717,000 was derecognised with a corresponding increase in retained earnings.</t>
  </si>
  <si>
    <t>In addition, with the adoption of FRS 138, the useful lives of intangible assets are now assessed at the individual asset level as having either a finite or indefinite life.  As the intangible assets of the Group continued to be assessed as having a finite useful life, they continue to be stated at cost less accumulated amortisation and impairment losses.</t>
  </si>
  <si>
    <t>* The Group completed the acquisition of subsidiaries on 28 February 2005 and accordingly, the Group's preceding year comparatives covers a five-month period only from 1 March 2005 to 31 July 2005.</t>
  </si>
  <si>
    <t>At 31 July 2005</t>
  </si>
  <si>
    <t>At 31 July 2006</t>
  </si>
  <si>
    <t>6 months ended</t>
  </si>
  <si>
    <t>5 months ended</t>
  </si>
  <si>
    <t>5 months ended **</t>
  </si>
  <si>
    <t>** The comparative is for a 5-month period only as the Group was only formed on 1 March 2005.</t>
  </si>
  <si>
    <t>31 July 2006</t>
  </si>
  <si>
    <t>31 July 2005 *</t>
  </si>
  <si>
    <t>* The comparative is for a 5-month period only as the Group was only formed on 1 March 2005.</t>
  </si>
  <si>
    <t>For the three months ended 31 July 2006 *</t>
  </si>
  <si>
    <t>For the three months ended 31 July 2005</t>
  </si>
  <si>
    <t>For the year to date ended 31 July 2006 *</t>
  </si>
  <si>
    <t>For the year to date ended 31 July 2005 **</t>
  </si>
  <si>
    <t>31 July 2005</t>
  </si>
  <si>
    <t>* The current quarter and year to date profit from operations before tax includes the effects of FRS 2 - Share-based payment  (see Note A2(a))</t>
  </si>
  <si>
    <t>The adoption of the revised FRS 101 has affected the presentation of minority interest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interests.</t>
  </si>
  <si>
    <t>Items included in the financial statements of each of the Group's entities are measured using the currency of the primary economic environment in which the entity operates (the "functional currency").  The consolidated financial statements are presented in Ringgit Malaysia, which is the Company's functional and presentation currency.</t>
  </si>
  <si>
    <t>Under the revised FRS 121, there is no distinction between integral foreign operations and foreign entities.  Previously, for entities regarded as integral foreign operations, the financial statements should be translated as if the transactions of the foreign operations had been those of the Company itself; whereby depending on whether the carrying amount of the non-monetary items are determined based on historical cost or fair value, the non-monetary items are translated using the historical rate at the date of the transaction and/or the exchange rate at the date when the fair value was determined.  Under FRS 121, assets and liabilites are translated at the closing rate, and income and expenses are translated at the exchange rates at the dates of the transactions (or at the average rate for the period when this is a reasonable approximation).</t>
  </si>
  <si>
    <t>Profit (loss) before taxation</t>
  </si>
  <si>
    <t>Net foreign exchange loss/(gain)</t>
  </si>
  <si>
    <t>Net cash generated from (used in) investing activities</t>
  </si>
  <si>
    <t>Net cash generated from (used in) operating activities</t>
  </si>
  <si>
    <t>Cash flows generated from (used in) operations</t>
  </si>
  <si>
    <t>Net increase (decrease) in cash and cash equivalents</t>
  </si>
  <si>
    <t>In addition, as of 1 January 2006, any goodwill arising on the acquisition of a foreign operation and any fair value adjustments to the carrying amounts of assets and liabilities arising on the acquisition are now treated as assets and liabilities of the foreign operation and translated at the closing rate.  In accordance to the transitional provisions of FRS 121, this change is applied prospectively.</t>
  </si>
  <si>
    <t>The above comparative is for a two month period -1 March 2005 to 30 April 2005</t>
  </si>
  <si>
    <t>Others</t>
  </si>
  <si>
    <t>The accounting policies and methods of computation adopted by KeyWest and its subsidiary corporations ("KeyWest Group" or "the Group") in this interim financial report are consistent with those adopted in the annual financial statements for the period ended 31 January 2006 except as disclosed in A2.</t>
  </si>
  <si>
    <t>During the end of last quarter, KeyWest established a subsidiary in the Philippines, Key West Data Network Inc. ("KDNI").  KeyWest through its wholly-owned subsidiary, Keywest Communications Inc. ("KCI") (incorporated in the British Virgin Islands) owns 40% equity of the share capital of the new company while the remaining 60% stake is held by private Filipino shareholders.  KCI has significant control of KDNI.  This new vehicle in the Philippines has a state-of-the-art call centre in Manila to provide inbound and outbound customer services to cater for the Tagalog and Spanish-speaking customers of Times Telecom Inc. in North America and Australia.  Currently KDNI is operating and providing telemarketing services to the Group.</t>
  </si>
  <si>
    <t>On 28 April 2006, KeyWest announced that the estimated timeframe for the completion of the Proposed Acquisition is revised from 30 April 2006 to the end of May 2006.</t>
  </si>
  <si>
    <t>On 3 February 2006, Times Telecom (USA) Inc. ("TTUSA"), a subsidiary of Times Telecom Inc., which in turn is wholly owned by KeyWest, incorporated TTUSA Acquisition, Inc., in the State of California.  TTUSA owns the entire equity interest of TTUSA Acquisition Inc.</t>
  </si>
  <si>
    <t>On 31 May 2006, KeyWest announced that the estimated timeframe for the completion of the Proposed Acquisition has been delayed from end of May 2006 since certain conditions in the APA have not been met.  The completion will occur at such date upon which all conditions to the closing described in the APA have been met regarding the assets being transferred.  An immediate announcement will be made upon the completion of the Proposed Acquisition.</t>
  </si>
  <si>
    <t>On 20 June 2006, KeyWest announced the appointment of Alan Yong Kah Kee as Managing Director and the redesignation of Alfred Yong Kah Soon from Chairman &amp; Managing Director to Executive Chairman.</t>
  </si>
  <si>
    <t>On 18 and 20 October 2005, KeyWest announced that, on 14 October 2005, its wholly-owned subsidiary, Times Telecom (USA) Inc. ("TTUSA") had obtained the rights and obligations to acquire substantially all of the assets of YesTel Inc. ("YesTel") ("Proposed Acquisition") pursuant to the signing of a letter of assignment with Neo Prodigy Group Ltd ("Neo Prodigy")("Assignment") for a total consideration of USD2,800,000 comprising of an assignment fee of USD400,000 to Neo Prodigy and a consideration of USD2,400,000 to YesTel.  Neo Prodigy had on 26 June 2005 entered into a letter of agreement with YesTel for the said rights and obligations.</t>
  </si>
  <si>
    <t>Proceeds:</t>
  </si>
  <si>
    <t>Rights Issue</t>
  </si>
  <si>
    <t>Initial Public Offering</t>
  </si>
  <si>
    <t>Capital expenditure</t>
  </si>
  <si>
    <t>Working capital</t>
  </si>
  <si>
    <t>Listing expenses</t>
  </si>
  <si>
    <t>No profit forecast or profit guarantee announced, therefore there is no comparison between actual results and forecast.</t>
  </si>
  <si>
    <t>(Incorporated in Malaysia)</t>
  </si>
  <si>
    <t>CURRENT ASSETS</t>
  </si>
  <si>
    <t>Cash and bank balances</t>
  </si>
  <si>
    <t>CURRENT LIABILITIES</t>
  </si>
  <si>
    <t>Share capital</t>
  </si>
  <si>
    <t>Audited</t>
  </si>
  <si>
    <t>Unaudited</t>
  </si>
  <si>
    <t xml:space="preserve">CURRENT </t>
  </si>
  <si>
    <t>As at 31 July 2006, TTI has yet to utilise the TTI Guarantee facility.</t>
  </si>
  <si>
    <t>As at 31 July 2006, KNI has yet to utilise the Operating Loan facility.</t>
  </si>
  <si>
    <t>In consideration of HSBC Bank Canada agreeing to grant credit facilities to Times Telecom Inc. and Keywest Networks (Canada) Inc., for purposes and upon the terms and conditions as stipulated in the Bank's Letter of Offer dated 25 January 2006,  Keywest Communications (USA) Inc., has provided a Corporate Guarantee in favour of the Bank upon the terms and conditions as stipulated in the Corporate Guarantee Agreement.</t>
  </si>
  <si>
    <t>PRECEDING YEAR</t>
  </si>
  <si>
    <t>CURRENT</t>
  </si>
  <si>
    <t>YEAR</t>
  </si>
  <si>
    <t>CORRESPONDING</t>
  </si>
  <si>
    <t xml:space="preserve">CORRESPONDING </t>
  </si>
  <si>
    <t>QUARTER</t>
  </si>
  <si>
    <t>TO DATE</t>
  </si>
  <si>
    <t>PERIOD</t>
  </si>
  <si>
    <t>Depreciation</t>
  </si>
  <si>
    <t>Revenue</t>
  </si>
  <si>
    <t>Cost of Sales</t>
  </si>
  <si>
    <t>Gross Profit</t>
  </si>
  <si>
    <t>Profit before taxation</t>
  </si>
  <si>
    <t>Taxation</t>
  </si>
  <si>
    <t>Share Capital</t>
  </si>
  <si>
    <t>Total</t>
  </si>
  <si>
    <t xml:space="preserve">Distributable </t>
  </si>
  <si>
    <t>Non-Distributable</t>
  </si>
  <si>
    <t>Net profit for the period</t>
  </si>
  <si>
    <t>Cash flows from/used in operating activities</t>
  </si>
  <si>
    <t>Adjustment for:</t>
  </si>
  <si>
    <t>Operating profit/(loss) before working capital changes</t>
  </si>
  <si>
    <t>Changes in working capital:</t>
  </si>
  <si>
    <t>Cash flows generated from/(absorbed in) operations</t>
  </si>
  <si>
    <t>Net cash generated from/(used in) operating activities</t>
  </si>
  <si>
    <t>Cash flows from/used in investing activities</t>
  </si>
  <si>
    <t>Purchase of property, plant and equipment</t>
  </si>
  <si>
    <t>FOR THE SECOND QUARTER ENDED 31 JULY 2006</t>
  </si>
  <si>
    <t>Quarterly report on consolidated results for the second quarter ended 31 July 2006</t>
  </si>
  <si>
    <t>consolidated results for the three month quarter ended 31 July 2006.</t>
  </si>
  <si>
    <t>As at 31 July</t>
  </si>
  <si>
    <t>Q2-2007</t>
  </si>
  <si>
    <t>Net cash generated from/(used in) investing activities</t>
  </si>
  <si>
    <t>Cash flows from/used in financing activities</t>
  </si>
  <si>
    <t>A</t>
  </si>
  <si>
    <t>NOTES TO THE INTERIM FINANCIAL REPORT</t>
  </si>
  <si>
    <t>A1</t>
  </si>
  <si>
    <t>Basis of preparation</t>
  </si>
  <si>
    <t>A2</t>
  </si>
  <si>
    <t>A3</t>
  </si>
  <si>
    <t>Seasonal or cyclical factors</t>
  </si>
  <si>
    <t>The Group's operations were not subject to any seasonal or cyclical changes.</t>
  </si>
  <si>
    <t>A4</t>
  </si>
  <si>
    <t>Unusual items affecting assets, liabilities, equity, net income or cash flows</t>
  </si>
  <si>
    <t>A5</t>
  </si>
  <si>
    <t>Material changes in estimates</t>
  </si>
  <si>
    <t>A6</t>
  </si>
  <si>
    <t>Debt and equity securities</t>
  </si>
  <si>
    <t>A7</t>
  </si>
  <si>
    <t>Dividend paid</t>
  </si>
  <si>
    <t>A8</t>
  </si>
  <si>
    <t>Segment information</t>
  </si>
  <si>
    <t>RM '000</t>
  </si>
  <si>
    <t>A9</t>
  </si>
  <si>
    <t>A10</t>
  </si>
  <si>
    <t>Material events subsequent to the end of the quarter</t>
  </si>
  <si>
    <t>A11</t>
  </si>
  <si>
    <t>Changes in the composition of the Group</t>
  </si>
  <si>
    <t>A12</t>
  </si>
  <si>
    <t>A13</t>
  </si>
  <si>
    <t>Capital commitments</t>
  </si>
  <si>
    <t>There were no capital commitments as at the date of this announcement.</t>
  </si>
  <si>
    <t>A14</t>
  </si>
  <si>
    <t>RM('000)</t>
  </si>
  <si>
    <t>B</t>
  </si>
  <si>
    <t>ADDITIONAL INFORMATION REQUIRED BY THE BURSA MALAYSIA SECURITIES BERHAD'S LISTING</t>
  </si>
  <si>
    <t>REQUIREMENTS</t>
  </si>
  <si>
    <t>Review of performance</t>
  </si>
  <si>
    <t>Prospects</t>
  </si>
  <si>
    <t>Profit forecast and profit guarantee</t>
  </si>
  <si>
    <t>Unquoted investments and properties</t>
  </si>
  <si>
    <t>Quoted securities</t>
  </si>
  <si>
    <t>Group's borrowings and debt securities</t>
  </si>
  <si>
    <t>No dividend has been declared in respect of the financial period under review.</t>
  </si>
  <si>
    <t>a.</t>
  </si>
  <si>
    <t xml:space="preserve">Basic </t>
  </si>
  <si>
    <t>b.</t>
  </si>
  <si>
    <t>Diluted</t>
  </si>
  <si>
    <t>Earnings per share</t>
  </si>
  <si>
    <t>KEY WEST GLOBAL TELECOMMUNICATIONS BERHAD (643114-X)</t>
  </si>
  <si>
    <t>As at 31 January</t>
  </si>
  <si>
    <t>UNAUDITED CONDENSED CONSOLIDATED INCOME STATEMENT</t>
  </si>
  <si>
    <t>UNAUDITED CONDENSED CONSOLIDATED BALANCE SHEET</t>
  </si>
  <si>
    <t>UNAUDITED CONDENSED CONSOLIDATED STATEMENT OF CHANGES IN EQUITY</t>
  </si>
  <si>
    <t>UNAUDITED CONDENSED CONSOLIDATED STATEMENT OF CASH FLOWS</t>
  </si>
  <si>
    <t>RM'000</t>
  </si>
  <si>
    <t>N/A</t>
  </si>
  <si>
    <t>Income taxes paid</t>
  </si>
  <si>
    <t>Other receivables</t>
  </si>
  <si>
    <t>Other payables</t>
  </si>
  <si>
    <t>Loan payable</t>
  </si>
  <si>
    <t>Taxes payable</t>
  </si>
  <si>
    <t>Goodwill</t>
  </si>
  <si>
    <t>Basic earnings per share (sen)</t>
  </si>
  <si>
    <t>Note:</t>
  </si>
  <si>
    <t>The unaudited Condensed Consolidated Balance Sheet should be read in conjunction with the company's</t>
  </si>
  <si>
    <t>*</t>
  </si>
  <si>
    <t>The Group is a provider of network products and services to telecommunications companies ("Telcos") as well as corporate and individual subscribers.  The business segments can be broken down as Telco sales and Retail sales.</t>
  </si>
  <si>
    <t>Telco product and services</t>
  </si>
  <si>
    <t>Retail product and services</t>
  </si>
  <si>
    <t>Profits from operations before tax</t>
  </si>
  <si>
    <t>Foreign exchange reserve</t>
  </si>
  <si>
    <t>Reserve</t>
  </si>
  <si>
    <t>Days</t>
  </si>
  <si>
    <t>Weighted average number of ordinary shares in issue ('000)</t>
  </si>
  <si>
    <t>KEY WEST GLOBAL TELECOMMUNICATIONS BERHAD</t>
  </si>
  <si>
    <t>(Company No. 643114-X)</t>
  </si>
  <si>
    <t>UNAUDITED QUARTERLY REPORT</t>
  </si>
  <si>
    <t>Expenses carried forward</t>
  </si>
  <si>
    <t>Amount due from related parties</t>
  </si>
  <si>
    <t>Trade receivables</t>
  </si>
  <si>
    <t>Provision for liabilities</t>
  </si>
  <si>
    <t>Deferred tax liability</t>
  </si>
  <si>
    <t>Amount due to related parties</t>
  </si>
  <si>
    <t>Trade payables</t>
  </si>
  <si>
    <t>Tax payable</t>
  </si>
  <si>
    <t>Other payables and accruals</t>
  </si>
  <si>
    <t>Net amount due to related parties</t>
  </si>
  <si>
    <t>Net increase in cash and cash equivalents</t>
  </si>
  <si>
    <t>There were no changes in estimates of amounts reported that have a material effect in the quarter under review.</t>
  </si>
  <si>
    <t>There were no changes in the valuation of the property, plant and equipment reported in the quarter under review.</t>
  </si>
  <si>
    <t>Beginning of period</t>
  </si>
  <si>
    <t>Shares</t>
  </si>
  <si>
    <t>No. Outstanding</t>
  </si>
  <si>
    <t>Weighted Ave</t>
  </si>
  <si>
    <t>Acquisition</t>
  </si>
  <si>
    <t>Acquisition of subsidiaries</t>
  </si>
  <si>
    <t>* RM2</t>
  </si>
  <si>
    <t>check</t>
  </si>
  <si>
    <t>After adj</t>
  </si>
  <si>
    <t>Adj to Fx</t>
  </si>
  <si>
    <t>Net cash generated from/(used in) financing activities</t>
  </si>
  <si>
    <t>Effects of exchange rate changes</t>
  </si>
  <si>
    <t>Final</t>
  </si>
  <si>
    <t>Operating profit before working capital changes</t>
  </si>
  <si>
    <t>Cash flows from operating activities</t>
  </si>
  <si>
    <t>Allowance/(recovery) for doubtful debts</t>
  </si>
  <si>
    <t>Note 1</t>
  </si>
  <si>
    <t>Plant and equipment</t>
  </si>
  <si>
    <t>Reserve on consolidation</t>
  </si>
  <si>
    <t>Issuance of shares</t>
  </si>
  <si>
    <t>The following are the assets and liabilities assumed from the acquisition of subsidiaries on 28 February 2005:</t>
  </si>
  <si>
    <t>Cash (accounts payable)</t>
  </si>
  <si>
    <t>Cash inflow arising on acquisition of subsidiaries</t>
  </si>
  <si>
    <t>The unaudited Condensed Consolidated Statement of Cash Flows should be read in conjunction with the</t>
  </si>
  <si>
    <t>-</t>
  </si>
  <si>
    <t>Adjustments for:</t>
  </si>
  <si>
    <t>Net amount due from related parties</t>
  </si>
  <si>
    <t>Group's share of net assets</t>
  </si>
  <si>
    <t>INDIVIDUAL QUARTER</t>
  </si>
  <si>
    <t>CUMULATIVE QUARTER</t>
  </si>
  <si>
    <t>Total cost of acquisitions</t>
  </si>
  <si>
    <t>Purchase consideration satisfied by:</t>
  </si>
  <si>
    <t>Cost of acquisitions</t>
  </si>
  <si>
    <t>Changes in current assets and liabilities:</t>
  </si>
  <si>
    <t>Status of Corporate Proposal</t>
  </si>
  <si>
    <t>Status of Utilisation of Proceeds</t>
  </si>
  <si>
    <t>Foreign tax</t>
  </si>
  <si>
    <t>The effective tax rates for the period presented above are higher than the statutory rate principally due to the losses of certain subsidiaries which cannot be set off against taxable profits made by other subsidiaries, and certain expenses which are not deductible for tax purposes.</t>
  </si>
  <si>
    <t>Rights issue</t>
  </si>
  <si>
    <t>Balance = 0</t>
  </si>
  <si>
    <t>Net foreign exchange loss (gain)</t>
  </si>
  <si>
    <t>Sub div of shares</t>
  </si>
  <si>
    <t>Acq of KCI</t>
  </si>
  <si>
    <t>End of period</t>
  </si>
  <si>
    <t>Q2</t>
  </si>
  <si>
    <t>Weighted average for the quarter:</t>
  </si>
  <si>
    <t>Weighted average for the year:</t>
  </si>
  <si>
    <t>Income tax:</t>
  </si>
  <si>
    <t>Allowance for doubtful debts</t>
  </si>
  <si>
    <t>Private placement</t>
  </si>
  <si>
    <t>Bonus issue</t>
  </si>
  <si>
    <t>Q3</t>
  </si>
  <si>
    <t>Share Premium</t>
  </si>
  <si>
    <t>Share premium</t>
  </si>
  <si>
    <t xml:space="preserve">Share issuance </t>
  </si>
  <si>
    <t>Acquisition of KCI / Issuance of shares</t>
  </si>
  <si>
    <t>Retained profits</t>
  </si>
  <si>
    <t>Net cash generated from financing activities</t>
  </si>
  <si>
    <t>Cash flows from financing activities</t>
  </si>
  <si>
    <t>Cash flows used in investing activities</t>
  </si>
  <si>
    <t>Inventories</t>
  </si>
  <si>
    <t>There were no issuance, cancellation, repurchase, resale and repayment of debt and equity securities for the current financial quarter except as shown on the Unaudited Condensed Consolidated Statement of Changes in Equity.</t>
  </si>
  <si>
    <t>(i)</t>
  </si>
  <si>
    <t xml:space="preserve">On 28 February 2006, the following was announced: </t>
  </si>
  <si>
    <t>the Securities Commission  ("SC") has approved the proposed revision vide its letter dated 24 February 2006. The revised utilisation of proceeds is as set out in the said SC's approval;</t>
  </si>
  <si>
    <t>(ii)</t>
  </si>
  <si>
    <t>(iii)</t>
  </si>
  <si>
    <t>Bank Negara Malaysia has granted its approval for 'Foreign Currency Credit Facility for Non-Residents' in relation to the Proposed Acquisition.</t>
  </si>
  <si>
    <t>The above proposals have been approved by KeyWest's shareholders at an Extraordinary General Meeting convened on 29 March 2006.</t>
  </si>
  <si>
    <t>There were no material litigations pending at the date of this announcement.</t>
  </si>
  <si>
    <t>To fund the above Proposed Acquisition, it was also announced on 30 December 2005 that KeyWest proposes a revision to the utilisation of part of the proceeds raised from the Company's IPO of RM8.588 million out of total proceeds raised of RM20.196 million ("Proposed Revision").</t>
  </si>
  <si>
    <t>Inventory</t>
  </si>
  <si>
    <t>Cash and cash equivalents comprise the following</t>
  </si>
  <si>
    <t>Bursa Malaysia Securities Berhad has granted its approval-in-principle for the listing and quotation of such number of new ordinary shares of RM0.10 each in KeyWest ("KeyWest Shares") to be issued pursuant to the exercise of options granted under the ESOS, which together with such number of new KeyWest Shares issued/to be issued pursuant to the exercise of the existing options, will not exceed 30% of the issued and paid-up share capital of KeyWest at the time of any offer; and</t>
  </si>
  <si>
    <t>As at 31 July 2006, KNI has utilised CAD 56,580 of the KNI Guarantee facility.</t>
  </si>
  <si>
    <t>Off balance sheet financial instruments</t>
  </si>
  <si>
    <t>There was no financial instrument with off-balance sheet risk as at the date of this announcement applicable to the Group.</t>
  </si>
  <si>
    <t>Material litigation</t>
  </si>
  <si>
    <t xml:space="preserve">As at 31 July 2006, the total proceeds from the IPO and Rights Issue were utilised as follows:  </t>
  </si>
  <si>
    <t xml:space="preserve">The effects of the recognition of the share-based payment (ESOS) per FRS 2 for the quarter were as follows:    </t>
  </si>
  <si>
    <t>Retail sector - RM101,296</t>
  </si>
  <si>
    <t>Telco sector - RM88,716</t>
  </si>
  <si>
    <t>Corporate - RM205,847</t>
  </si>
  <si>
    <t>As at 31 July 2006, TTI has utilised CAD 257,000 of the Overdraft facility.</t>
  </si>
  <si>
    <t>There were no capital commitments as at the date of this announcement save for the following.</t>
  </si>
  <si>
    <t>Other receivables -Yestel acquisition costs</t>
  </si>
  <si>
    <t>31 January 2006</t>
  </si>
  <si>
    <t>*includes USD1,571,040 in escrow with Nowalsky, Bronston &amp; Gothard</t>
  </si>
  <si>
    <t>8,092*</t>
  </si>
  <si>
    <t>Included in "Other receivables" are prepayments/deposits made by Times Telecom (USA) Inc. to acquire substantially all of the assets of Yestel Inc. as disclosed in Note A16(a).</t>
  </si>
  <si>
    <t xml:space="preserve">The above ESOS effect was recorded in staff costs and was the same amount as the prior quarter. </t>
  </si>
  <si>
    <t>Income tax expense</t>
  </si>
  <si>
    <t>The Group's taxation represents the consolidation of the estimated taxation expense of the various companies within the Group and is computed vis-à-vis the respective tax jurisdiction and legislation of the various countries of operation.</t>
  </si>
  <si>
    <t>Restricted cash (for bank guarantee)</t>
  </si>
  <si>
    <t>Cash and cash equivalents at 31 July 2006</t>
  </si>
  <si>
    <t>At July 31, 2006</t>
  </si>
  <si>
    <t>As consideration for TTUSA providing to YesTel the management services described above, YesTel agrees to pay TTUSA a fee equal to the revenues generated from the business managed by TTUSA minus all expenses paid ("Net Profit").  Yestel has granted TTUSA the right to pay itself the Net Profit starting from 21 July 2006 until termination of the Management Agreement.  In the event of termination of the APA, TTUSA has agreed to return all assets to YesTel in substantially the same condition as they were in immediately prior to the Management Agreement and shall immediately relinquish to YesTel all rights obtained under the Management Agreement.  In addition, upon termination of the APA, YesTel will return all monies previously paid by TTUSA pursuant to the APA.</t>
  </si>
  <si>
    <t xml:space="preserve">The Assignment was also acknowledged and agreed by YesTel.  Subsequently, TTUSA and Yestel will enter into a sale and purchase agreement to undertake the above Proposed Acquisition.  YesTel, incorporated in the State of California, United States of America ("USA") on 15 March 2000, currently has an authorised share capital of USD100,000. Its issued and fully paid-up share capital is USD2,000, divided into 2,000 common stock of USD1.00 each. YesTel is a long-distance phone company which provides a comprehensive range of telecommunication solutions to residential and business customers in the USA. </t>
  </si>
  <si>
    <t xml:space="preserve">Under the transitional provisions of FRS 3, the negative goodwill as at 31 January 2006 of RM1,717,000 is derecognised with a corresponding increase in retained earnings. (see Note A2 and A3). </t>
  </si>
  <si>
    <t>On 30 December 2005, KeyWest announced that, on 27 December 2005, TTUSA entered into a conditional sales and purchase agreement with YesTel where TTUSA shall acquire and YesTel shall sell substantially all of the assets of YesTel for a cash consideration of USD2.0 million.  In addition, on 27 December 2005, TTUSA and Neo Prodigy agreed to an update to the letter of assignment where the assignment fee payable to Neo Prodigy was revised to USD450,000 from USD400,000 in return for Neo Prodigy negotiating the reduction of USD400,000 on the purchase price and for TTUSA entering into an asset purchase agreement ("APA") with YesTel.  The total consideration is now USD2,450,000 consisting of a revised assignment fee of USD450,000 to Neo Prodigy and an APA of USD2,000,000 with YesTel.  The closing date will be 2 February 2006 or such other date that the conditions in the APA have been fulfilled and satisfied.</t>
  </si>
  <si>
    <t>(a)</t>
  </si>
  <si>
    <t>(b)</t>
  </si>
  <si>
    <t>The Group has no borrowing in the form of term loans, trust receipts, letters of credit, banker's acceptance and hire-purchase financing save for the following.</t>
  </si>
  <si>
    <t>Equity holder of the parent</t>
  </si>
  <si>
    <t>PERIOD *</t>
  </si>
  <si>
    <t>PLANT &amp; EQUIPMENT</t>
  </si>
  <si>
    <t>NON-CURRENT LIABILITIES</t>
  </si>
  <si>
    <t>annual audited financial statements for the period ended 31 January 2006.</t>
  </si>
  <si>
    <t>TOTAL ASSETS</t>
  </si>
  <si>
    <t>EQUITY AND LIABILITIES</t>
  </si>
  <si>
    <t>Total liabilities</t>
  </si>
  <si>
    <t>TOTAL EQUITY AND LIABILITIES</t>
  </si>
  <si>
    <t>Finance costs</t>
  </si>
  <si>
    <t xml:space="preserve">On 11 January 2006, KeyWest announced that it proposes to amend the by-laws of KeyWest's existing Employees' Share Option Scheme ("ESOS") and allocate ESOS options to Datuk Haji Mohamad Amin bin Haji Satem and Yong Chon Yee, both of whom are Non-Executive Directors of KeyWest.  The proposed amendment are to increase the maximum number of ESOS options that may be allotted from the present 10% of the issued and paid-up share capital of the Company at any one time to 30% of the issued and paid-up share capital of the Company at any point in time through the duration of the existing ESOS.    </t>
  </si>
  <si>
    <t>(c)</t>
  </si>
  <si>
    <t>(d)</t>
  </si>
  <si>
    <t>(e)</t>
  </si>
  <si>
    <t>(f)</t>
  </si>
  <si>
    <t>Quarterly report on consolidated results for the first quarter ended 30 April 2006</t>
  </si>
  <si>
    <t>3 months ended</t>
  </si>
  <si>
    <t>The interim financial report should be read in conjunction with the audited financial statements of Key West Global Telecommunications Berhad ("KeyWest" or "the Company") for the period ended 31 January 2006.</t>
  </si>
  <si>
    <t>Other investment</t>
  </si>
  <si>
    <t>Deferred tax liabilities</t>
  </si>
  <si>
    <t>Q1-2007</t>
  </si>
  <si>
    <t>FY 2006</t>
  </si>
  <si>
    <t>FY 2007</t>
  </si>
  <si>
    <t>Net assets per share (RM)</t>
  </si>
  <si>
    <t>Cash and cash equivalents at beginning of period</t>
  </si>
  <si>
    <t>Cash and cash equivalents at end of period</t>
  </si>
  <si>
    <t>Share-based payment under ESOS</t>
  </si>
  <si>
    <t>As previously stated</t>
  </si>
  <si>
    <t>Prior year adjustments - effects of adopting:</t>
  </si>
  <si>
    <t>At 1 February 2006</t>
  </si>
  <si>
    <t>At 1 February 2006 (restated)</t>
  </si>
  <si>
    <t>At 1 February 2005</t>
  </si>
  <si>
    <t>(restated)</t>
  </si>
  <si>
    <t xml:space="preserve">   FRS 2 - Share based payment</t>
  </si>
  <si>
    <t>The interim financial report is unaudited and has been prepared in accordance with the requirements of the Financial Reporting Standard (FRS) 134: Interim Financial Reporting (previously known as MASB 26) issued by Malaysian Accounting Standards Board ("MASB") and paragraph 9.22 of the Listing Requirements of Bursa Malaysia Securities Berhad ("Bursa Securities") for the MESDAQ Market.</t>
  </si>
  <si>
    <t>INTANGIBLE ASSETS</t>
  </si>
  <si>
    <t>Comparatives</t>
  </si>
  <si>
    <t>Changes in accounting policies</t>
  </si>
  <si>
    <t>Auditors' report on preceding annual financial statements</t>
  </si>
  <si>
    <t>The auditors' report on the financial statements for the period ended 31 January 2006 was not qualified.</t>
  </si>
  <si>
    <t>For the three months ended 30 April 2006</t>
  </si>
  <si>
    <t>No dividend was paid in the current financial quarter.</t>
  </si>
  <si>
    <t>Discontinued operation</t>
  </si>
  <si>
    <t>A15</t>
  </si>
  <si>
    <t>A16</t>
  </si>
  <si>
    <t>Carrying amount of revalued assets</t>
  </si>
  <si>
    <t>There were no discontinued operation during the quarter under review.</t>
  </si>
  <si>
    <t>Contingent liabilities and contingent assets</t>
  </si>
  <si>
    <t>There were no contingent liabilities or contingent assets as at the date of this announcement.</t>
  </si>
  <si>
    <t>B17</t>
  </si>
  <si>
    <t>B19</t>
  </si>
  <si>
    <t>B18</t>
  </si>
  <si>
    <t>Material change in profit before taxation</t>
  </si>
  <si>
    <t>B20</t>
  </si>
  <si>
    <t>B21</t>
  </si>
  <si>
    <t>B22</t>
  </si>
  <si>
    <t>B23</t>
  </si>
  <si>
    <t>Dividend payable</t>
  </si>
  <si>
    <t>B24</t>
  </si>
  <si>
    <t>B25</t>
  </si>
  <si>
    <t>B26</t>
  </si>
  <si>
    <t>B27</t>
  </si>
  <si>
    <t>B28</t>
  </si>
  <si>
    <t>B29</t>
  </si>
  <si>
    <t>B30</t>
  </si>
  <si>
    <t>Adjusted for:</t>
  </si>
  <si>
    <t>Number of options over ordinary shares under KGTB ESOS ('000)</t>
  </si>
  <si>
    <t>Adjusted weighted average number of ordinary shares in issue ('000)</t>
  </si>
  <si>
    <t>Diluted earnings per share (sen)</t>
  </si>
  <si>
    <t>Q1-2006</t>
  </si>
  <si>
    <t>Q4-2006</t>
  </si>
  <si>
    <t>Authorisation for Issue</t>
  </si>
  <si>
    <t xml:space="preserve">The Board of Directors of Key West Global Telecommunications Berhad would like to announce the following unaudited condensed </t>
  </si>
  <si>
    <t>For the period (1 March 2005 to 30 April 2005)</t>
  </si>
  <si>
    <t>During the quarter under review, there were no items or events that arose, which affected assets, liabilities, equity, net income or cash flows, that are unusual by reason of their nature, size or incidence except as disclosed in A2.</t>
  </si>
  <si>
    <t>company's annual audited financial statements for the period ended 31 January 2006.</t>
  </si>
  <si>
    <t>Cash and cash equivalents at 1 February 2006</t>
  </si>
  <si>
    <t>The interim financial statements were authorised for issue by the Board of Directors in accordance with a resolution of the directors on 28 September 2006.</t>
  </si>
  <si>
    <t xml:space="preserve">Proposed </t>
  </si>
  <si>
    <t>Utilisation</t>
  </si>
  <si>
    <t>Actual</t>
  </si>
  <si>
    <t>Deviation</t>
  </si>
  <si>
    <t>Amount</t>
  </si>
  <si>
    <t>%</t>
  </si>
  <si>
    <t>Explanations</t>
  </si>
  <si>
    <t>R &amp; D</t>
  </si>
  <si>
    <t>Acq. of the assets of Yestel</t>
  </si>
  <si>
    <t>Fully utilised</t>
  </si>
  <si>
    <t>Note 1:</t>
  </si>
  <si>
    <t>Note 2:</t>
  </si>
  <si>
    <t>Note 2</t>
  </si>
  <si>
    <t>The Group has yet to fully utilise the proceeds in accordance to the utilisation schedule.</t>
  </si>
  <si>
    <t>Utilisation *</t>
  </si>
  <si>
    <t>** the time frame for the utilisation of proceeds is 24 months from the listing date.</t>
  </si>
  <si>
    <t>* Proposed Utilisation was adjusted as detailed under Circular to Shareholders dated 14 March 2006 and approved by shareholders at the Extraordinary General Meeting held on 29 March 2006.</t>
  </si>
  <si>
    <t>Amortisation of intangibles</t>
  </si>
  <si>
    <t>Intangibles</t>
  </si>
  <si>
    <t>Attributable to:</t>
  </si>
  <si>
    <t>Minority interest</t>
  </si>
  <si>
    <t>Compensation expenses relating to share options</t>
  </si>
  <si>
    <t>The condensed consolidated income statements should be read in conjunction with the audited financial statements for the year ended 31 January 2006 and the accompanying explanatory notes attached to the interim financial statements.</t>
  </si>
  <si>
    <t>Note</t>
  </si>
  <si>
    <t>Hire purchase loan</t>
  </si>
  <si>
    <t>LT portion of Hire purchase loan</t>
  </si>
  <si>
    <t>Long term portion of hire purchase loan</t>
  </si>
  <si>
    <t>Other income</t>
  </si>
  <si>
    <t>NON-CURRENT ASSETS</t>
  </si>
  <si>
    <t>Equity attributable to equity holders of the parent</t>
  </si>
  <si>
    <t>Total equity</t>
  </si>
  <si>
    <t>Attributable to Equity Holders of the Parent</t>
  </si>
  <si>
    <t>Minority Interest</t>
  </si>
  <si>
    <t>Other Reserves</t>
  </si>
  <si>
    <t>Retained Earnings</t>
  </si>
  <si>
    <t>A2 (a)</t>
  </si>
  <si>
    <t>A2 (b)</t>
  </si>
  <si>
    <t xml:space="preserve">   FRS 3 - Business Combinations</t>
  </si>
  <si>
    <t>Shares issued pursuant to acquisition of subsidiaries</t>
  </si>
  <si>
    <t>Reserve on consolidation 
- pursuant to acquisition of subsidiaries</t>
  </si>
  <si>
    <t>FRS 2</t>
  </si>
  <si>
    <t>Share-based Payment</t>
  </si>
  <si>
    <t>FRS 3</t>
  </si>
  <si>
    <t>Business Combinations</t>
  </si>
  <si>
    <t>FRS 101</t>
  </si>
  <si>
    <t>Presentation of Financial Statements</t>
  </si>
  <si>
    <t>FRS 102</t>
  </si>
  <si>
    <t>FRS 108</t>
  </si>
  <si>
    <t>Accounting Policies, Changes in Estimates and Errors</t>
  </si>
  <si>
    <t>FRS 110</t>
  </si>
  <si>
    <t>Events after the Balance Sheet Date</t>
  </si>
  <si>
    <t>FRS 116</t>
  </si>
  <si>
    <t>Property, Plant &amp; Equipment</t>
  </si>
  <si>
    <t>FRS 121</t>
  </si>
  <si>
    <t>The Effects of Changes in Foreign Exchange Rates</t>
  </si>
  <si>
    <t>FRS 127</t>
  </si>
  <si>
    <t>Consolidated and Separate Financial Statements</t>
  </si>
  <si>
    <t>FRS 132</t>
  </si>
  <si>
    <t>Financial Instruments: Disclosure and Presentation</t>
  </si>
  <si>
    <t>FRS 133</t>
  </si>
  <si>
    <t>Earnings Per Share</t>
  </si>
  <si>
    <t>FRS 136</t>
  </si>
  <si>
    <t>Impairment of Assets</t>
  </si>
  <si>
    <t>FRS 138</t>
  </si>
  <si>
    <t>Intangible Assets</t>
  </si>
  <si>
    <t>The adoption of FRS 102, 108, 110, 116, 127, 132 and 133 does not have significant financial impact on the Group.  The principal effects of changes in accounting policies resulting from the adoption of the other new/revised FRSs are discussed below:</t>
  </si>
  <si>
    <t>FRS 2: Share-based Payment</t>
  </si>
  <si>
    <t>This new FRS requires an entity to recognise share-based payment transactions in its financial statements, including transactions with employees or other parties to be settled in cash, other assets, or equity instruments of the entity.</t>
  </si>
  <si>
    <t>As at</t>
  </si>
  <si>
    <t>1 February 2006</t>
  </si>
  <si>
    <t>Decrease in retained earnings</t>
  </si>
  <si>
    <t>Increase in equity compensation reserve (included within Other Reserves)</t>
  </si>
  <si>
    <t>Decrease in profit for the period</t>
  </si>
  <si>
    <t>As disclosed in Note A3, certain comparatives have been restated due to this change in accounting policy.</t>
  </si>
  <si>
    <t>FRS 3: Business Combinations</t>
  </si>
  <si>
    <t>FRS 136: Impairment of Assets</t>
  </si>
  <si>
    <t>FRS 138: Intangible Assets</t>
  </si>
  <si>
    <t>The new FRS 3 has resulted in consequential amendments to two other accounting standards, FRS 136 and FRS 138.</t>
  </si>
  <si>
    <t>FRS 101: Presentation of Financial Statements</t>
  </si>
  <si>
    <t>The current period's presentation of the Group's financial statements is based on the revised requirements of FRS 101, with comparatives restated to conform with the current period's presentation.</t>
  </si>
  <si>
    <t>FRS 121: The Effects of Changes in Foreign Exchange Rates</t>
  </si>
  <si>
    <t>The following comparative amounts have been restated due to the adoption of new and revised FRSs:</t>
  </si>
  <si>
    <t>Adjustments</t>
  </si>
  <si>
    <t>Previously</t>
  </si>
  <si>
    <t>stated</t>
  </si>
  <si>
    <t>(Note A2(a))</t>
  </si>
  <si>
    <t>(Note A2(b))</t>
  </si>
  <si>
    <t>Restated</t>
  </si>
  <si>
    <t>At 31 January 2006</t>
  </si>
  <si>
    <t>Retained earnings</t>
  </si>
  <si>
    <t>Other reserves</t>
  </si>
  <si>
    <r>
      <t>The Group is a provider of network products and services to telecommunications companies ("Telcos") as well as corporate and individual subscribers</t>
    </r>
    <r>
      <rPr>
        <sz val="9"/>
        <rFont val="Arial"/>
        <family val="2"/>
      </rPr>
      <t>.  The business segments can be broken down as Telco sales and Retail sales.</t>
    </r>
  </si>
  <si>
    <t>Administrative expenses</t>
  </si>
  <si>
    <t>Selling and marketing expenses</t>
  </si>
  <si>
    <t>Other expenses</t>
  </si>
  <si>
    <t>* RM 2  (20 ordinary shares of RM0.10 each)</t>
  </si>
  <si>
    <t>Profit (loss) for the period</t>
  </si>
  <si>
    <t>Profit  (loss) before taxation</t>
  </si>
  <si>
    <t>The significant accounting policies adopted are consistent with those of the audited financial statements for the year ended 31 January 2006 except for the adoption of the following new/revised Financial Reporting Standards ("FRS") effective for financial period beginning 1 January 2006:</t>
  </si>
  <si>
    <t>On 20 June 2006, KeyWest announced the proposed amendments to the Company's Articles of Association ("Proposed Amendments") in view of the revamped Listing Requirements of Bursa Malaysia Securities Berhad for MESDAQ Market.  The details of the Proposed Amendments was disclosed in the circular to shareholders dated 4 July 2006. The Proposed Amendments were subsequently approved by the shareholders of the Company at the Company's Second Annual General Meeting held on 28 July 2006.</t>
  </si>
  <si>
    <t>KeyWest held its Second Annual General Meeting on 28 July 2006 and all resolutions as per the Notice of Annual General Meeting dated 4 July 2006 were duly passed by the shareholders of the Company.</t>
  </si>
  <si>
    <t>On 10, 16 &amp; 17 August 2006, KeyWest announced that Keywest Communications (HK) Limited ("KCHK"), a subsidiary of Keywest Communications Inc. ("KCI"), which in turn is wholly-owned by KeyWest, had entered into a Memorandum of Understanding ("MOU") with Shanghai Huanwang Communications Co. Ltd. ("SHC") to allow both parties to negotiate and discuss the commercial and operational terms of a possible co-operation and collaboration with each other to provide a range of Long Distance Telephony ("LDT") services in China.
SHC has a licence and concession to operate inbound and outbound long distance telecommunication services and to build and operate a network for data and voice throughout China.  Therefore, MOU would provide KCHK to penetrate and expand its services into the China market.</t>
  </si>
  <si>
    <t>As part of the MOU, KCHK and SHC have agreed in principle for:</t>
  </si>
  <si>
    <t>(c)  Expansion of Yestel's business in the United States</t>
  </si>
  <si>
    <t>(b)  Continuing the expansion of its network coverages</t>
  </si>
  <si>
    <t>KCHK to provide hardware, software, engineering and technical support including pre-paid and post-paid calling card platforms for retail purposes, engineering, network management and network build. KCHK will also provide global traffic termination for the applications on prices to be mutually agreed.</t>
  </si>
  <si>
    <t>SHC will, among other things, provide co-location facilities, bandwidth and termination and origination into the Public Switched Telephone Network ("PSTN") and be responsible for all sales and marketing activities in China. SHC will also be responsible for the local operations, customer service and payment collection.</t>
  </si>
  <si>
    <t>The net profit to be derived from the joint venture will be evenly distributed between KWHK and SHC. Prior to any distribution of profit, both parties shall first be reimbursed for all the expenditures incurred by the proposed venture.</t>
  </si>
  <si>
    <t>As the arrangement entered into by both parties is a MOU and not a Joint Venture;</t>
  </si>
  <si>
    <t>there will be no capital and investment outlay required at this juncture;</t>
  </si>
  <si>
    <t>no requirement for funding is required at this juncture;</t>
  </si>
  <si>
    <t>the terms of cost sharing and total cost of venture have yet to be finalised;</t>
  </si>
  <si>
    <t>no formal feasibility study has been conducted at this juncture;</t>
  </si>
  <si>
    <t>the prospect and risk factors have yet to be ascertained;</t>
  </si>
  <si>
    <t>the expected commencement and duration of the venture have yet to be ascertained; and</t>
  </si>
  <si>
    <t>does not anticipate any approvals required from the shareholders or any relevant government authorities for the MOU.</t>
  </si>
  <si>
    <t>On 10 February 2006, Times Telecom Inc. and Keywest Networks (Canada) Inc. accepted the following credit facilities ("Loans") granted by HSBC Bank Canada ("Bank"), subject to the terms and conditions as stipulated in Bank's Letter of Offer dated 25 January 2006.  (Note CAD = Canadian dollars).</t>
  </si>
  <si>
    <t>Borrower: Times Telecom Inc.  ("TTI")</t>
  </si>
  <si>
    <t>Facilities          :</t>
  </si>
  <si>
    <t>CAD 350,000 non-revolving demand term loan ("the Overdraft").</t>
  </si>
  <si>
    <t>Purposes        :</t>
  </si>
  <si>
    <t>To assist in financing the day-to-day working capital requirements of TTI.</t>
  </si>
  <si>
    <t>Status               :</t>
  </si>
  <si>
    <t>CAD 100,000 guarantee line as a sub-limit of the Overdraft ("the TTI Guarantee")</t>
  </si>
  <si>
    <t>To issue guarantees to third party telecommunications providers.</t>
  </si>
  <si>
    <t>Borrower: Keywest Networks (Canada) Inc.   ("KNI")</t>
  </si>
  <si>
    <t>CAD 250,000 non-revolving demand term loan ("the Operating Loan")</t>
  </si>
  <si>
    <t>To assist in financing the capital requirements of KNI.</t>
  </si>
  <si>
    <t>CAD 100,000 guarantee line as a sub-limit of the Overdraft ("the KNI Guarantee")</t>
  </si>
  <si>
    <t>On 6 March 2006,  Voicestar Communication Sdn Bhd ("VCSB") entered into a hire purchase agreement with Hong Leong Bank Berhad for the purchase of a motor vehicle.  The amount of the facility was RM 314,000.  Monthly payments of RM 3,693 commenced on 6 April 2006 for 108 months with RM 3,629 as the final payment.
As at 31 July 2006, VCSB had made four (4) instalment payments totalling RM14,772.00.</t>
  </si>
  <si>
    <t>On 19 June 2006, VCSB accepted the following banking facilities ("the Facilities") granted by AmBank (M) Berhad ("AmBank"), subject to the terms and conditions stipulated in AmBank's Letter of Offer dated 5 June 2006:</t>
  </si>
  <si>
    <t>RM4,000,000 overdraft facility ("OD").</t>
  </si>
  <si>
    <t>For general working capital.</t>
  </si>
  <si>
    <t>As at 31 July 2006, the OD facility has yet to be utilised.</t>
  </si>
  <si>
    <t>RM500,000 bank guarantee facility ("BG").</t>
  </si>
  <si>
    <t>As performance bonds, tender deposits, earnest money for tender/ security deposits in favour of statutory bodies and/ or other parties acceptable to AmBank.</t>
  </si>
  <si>
    <t>As at 31 July 2006, the BG facility has yet to be utilised.</t>
  </si>
  <si>
    <t>The Group has no borrowing as at 31 January 2006 hence, no comparatives figures are provided.</t>
  </si>
  <si>
    <t>There were no changes in the composition of the Group during the quarter under review.</t>
  </si>
  <si>
    <t>The Group has experienced positive growth in revenue, quarter after quarter.  For Q3 and Q4, the Group strives to continue this growth pattern.  To achieve this, the focus will be on the following.</t>
  </si>
  <si>
    <t>(d) Start up and growth of the Malaysian retail business</t>
  </si>
  <si>
    <t xml:space="preserve">In addition to increasing the top line, the Group will have aggressive control over growth related costs, thus focusing on a healthier bottom line. </t>
  </si>
  <si>
    <t>(a)  Aggressive selling and marketing of existing and new products and services.  In Q2, the Group had launched and successfully completed the trial testing of its Broadband phone service and PC to Phone service.</t>
  </si>
  <si>
    <t>On 31 July 2006, KeyWest announced that TTUSA had on 21 July 2006, signed an amendment to the Asset Purchase Agreement dated 27 December 2005 ("Amendment to the APA") where TTUSA is to acquire the assets from YesTel for a consideration of USD2.450 million (approximately RM9.310 million) comprising an assignment fee of USD450,000 (or approximately RM1.710 million) to Neo Prodigy and a cash consideration of USD2.000 million (or approximately RM7.600 million) to YesTel ("Purchase Consideration").  The Amendment to the APA provides for the reduction of the cash portion of the Purchase Consideration to YesTel from USD2,000,000 (approximately RM7.60 million) to USD1,696,040 (approximately RM6.445 million), of which USD125,000 (approximately RM475,000) has been paid.  The balance of USD1,571,040 (approximately RM5.970 million) is to be payable to an escrow on a date to be agreed upon.  In this regard, TTUSA, YesTel and Nowalsky, Bronston and Gothard, APLLC (being the escrow agent) had on 21 July 2006, entered into an escrow</t>
  </si>
  <si>
    <t>agreement which calls the escrow agent to hold all funds and to release all funds payable to YesTel upon approval being obtained from the Federal Communications Commission ("FCC") for acquisition of assets pursuant to the Proposed Acquisition.  In the event the FCC does not grant their approval, the monies will be returned to TTUSA along with all interest earned.  On 24 July 2006, TTUSA paid the balance of the purchase price of USD1,571,040 to the escrow agent, namely Nowalsky, Bronston and Gothard, APLLC.  Pending the approval of the FCC, as an interim measure to ensure continuity of YesTel's business, TTUSA and YesTel entered a management agreement ("Management Agreement") on 21 July 2006, whereby YesTel appointed TTUSA as manager to be responsible for the management of Yestel's business operations.  Pursuant to this Management Agreement, TTUSA will be allowed full access to all customer information, all hardware and software, office, and anything else that is required to enable TTUSA full day to day operation and management of YesTel's business.  Effectively, to the extent permitted by law, the Management Agreement constitutues an equitable assignment by</t>
  </si>
  <si>
    <t>YesTel, to TTUSA, all of its rights, benefits, title and interest in and to its assets and, where necessary or appropriate, TTUSA is to be deemed the Company's agent fot the purposes of completion, fulfilling and discharging all of YesTel's rights and obligations arising on or after 21 July 2006.  The Management Agreement commenced from 21 July 2006 and is to continue until receipt of the FCC approvals or for 365 days.  Where FCC approvals have not been obtained, the agreement will automatically extend for successive additional 30 days terms unless notice to terminate the agreement is given by TTUSA to YesTel.  Only TTUSA can initiate termination of this agreement.</t>
  </si>
  <si>
    <r>
      <t>In the Telco sector, sales increased by 28% over the prior quarter, with higher margins, thus resulting in a 42% increase in gross profit dollars compared to the preceding quarter.  In the Retail sector, revenue increased by 8% from RM6.688 million to RM7.237 million over the prior quarter, an increase of RM549,000.  Margins in the Retail sector were also higher, combined with the increase in revenue, resulted in an increase of 8% (or RM204,000) in gross profit dollars over the preceding quarter.</t>
    </r>
    <r>
      <rPr>
        <strike/>
        <sz val="9"/>
        <rFont val="Arial"/>
        <family val="2"/>
      </rPr>
      <t xml:space="preserve">  </t>
    </r>
  </si>
  <si>
    <t>Net profit (loss) after taxation (RM'000)</t>
  </si>
  <si>
    <t>On 3 July 2006, KeyWest announced that pursuant to Rule 8.15(1) of the Revamped Listing Requirements of Bursa Malaysia Securities Berhad for MESDAQ Market, the percentage of public shareholdings of KeyWest as at 28 June 2006 was 40.08% in the hands of 784 public shareholders holding not less than 100 shares each.  Thus, KeyWest had complied with the minimum public spread of 25% but did not meet the minimum public shareholders of 1,000.  KeyWest will monitor and review the options available in order to comply with the public shareholding spread requirements by 2 July 2007.</t>
  </si>
  <si>
    <t>The Group's revenue for the financial period ended 31 July 2006 was RM101.9 million with loss before tax of RM327,000.  Approximately 86% of the revenue was derived from the Telco sector (RM88.0 million) and 14% from the Retail sector (RM13.9 million).</t>
  </si>
  <si>
    <t>For the quarter ended, the Group recorded revenue of RM56.5 million and profit before tax of RM189,000.  The mix of revenue was 87% from Telco (RM49.3 million) and 13% from Retail (RM7.2 million).</t>
  </si>
  <si>
    <t xml:space="preserve">The Group's profit before taxation for the current quarter ended 31 July 2006 of RM189,000 represents an increase of RM705,000 from the loss before taxation of the previous quarter ended 30 April 2006 of RM516,000. The increase was from the Telco (RM672,000) and Retail (RM71,000) sectors with a decrease from the Corporate (RM38,000) sector. </t>
  </si>
  <si>
    <t>YTD</t>
  </si>
  <si>
    <t>** The comparative is for a 5-month period only, as the Group was only formed on 1 March 2005.</t>
  </si>
  <si>
    <t>YTD Period **</t>
  </si>
  <si>
    <t>PERIOD **</t>
  </si>
  <si>
    <t>There were no acquisitions or disposals of quoted securities during the quarter ended 31 July 2006.</t>
  </si>
  <si>
    <t>There were no acquisitions or disposals of unquoted investments and properties during the quarter ended 31 July 2006.</t>
  </si>
  <si>
    <t>On 21 June 2006, KeyWest announced the appointment of Alan Yong Kah Kee as Managing Director and the redesignation of Alfred Yong Kah Soon from Chairman &amp; Managing Director to Executive Chairman.  Both the said appointment and redesignation took effect from 20 June 2006.</t>
  </si>
  <si>
    <t xml:space="preserve">Under the transitional provisions of FRS 2, the 31 January 2006 Balance Sheet's retained earnings is restated to retrospectively reflect the value of the share options that were granted and had not yet vested on 1 January 2006 (see Note A2 and A3). </t>
  </si>
  <si>
    <t>The accounting policies and methods of computation adopted by KeyWest and its subsidiary corporations ("KeyWest Group" or "the Group") in this interim financial report are consistent with those adopted in the annual financial statements for the period ended 31 January 2006 except as disclosed in Note A2.</t>
  </si>
  <si>
    <t>During the quarter under review, there were no items or events that arose, which affected assets, liabilities, equity, net income or cash flows, that are unusual by reason of their nature, size or incidence except as disclosed in Note A2.</t>
  </si>
  <si>
    <t>Please refer to Note A16 for status of corporate proposals.</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</si>
</sst>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_(* #,##0_);_(* \(#,##0\);_(* &quot;-&quot;??_);_(@_)"/>
    <numFmt numFmtId="185" formatCode="0_);\(0\)"/>
    <numFmt numFmtId="186" formatCode="0_);[Red]\(0\)"/>
    <numFmt numFmtId="187" formatCode="_(* #,##0.0_);_(* \(#,##0.0\);_(* &quot;-&quot;??_);_(@_)"/>
    <numFmt numFmtId="188" formatCode="_(* #,##0.0_);_(* \(#,##0.0\);_(* &quot;-&quot;_);_(@_)"/>
    <numFmt numFmtId="189" formatCode="&quot;Yes&quot;;&quot;Yes&quot;;&quot;No&quot;"/>
    <numFmt numFmtId="190" formatCode="&quot;True&quot;;&quot;True&quot;;&quot;False&quot;"/>
    <numFmt numFmtId="191" formatCode="&quot;On&quot;;&quot;On&quot;;&quot;Off&quot;"/>
    <numFmt numFmtId="192" formatCode="[$€-2]\ #,##0.00_);[Red]\([$€-2]\ #,##0.00\)"/>
    <numFmt numFmtId="193" formatCode="0."/>
    <numFmt numFmtId="194" formatCode="0.00_)"/>
    <numFmt numFmtId="195" formatCode="&quot;$&quot;#,##0.00\ ;\(&quot;$&quot;#,##0.00\)"/>
    <numFmt numFmtId="196" formatCode="[$-409]dddd\,\ mmmm\ dd\,\ yyyy"/>
    <numFmt numFmtId="197" formatCode="[$-409]dd\-mmm\-yy;@"/>
    <numFmt numFmtId="198" formatCode="0.0"/>
    <numFmt numFmtId="199" formatCode="_(* #,##0.000_);_(* \(#,##0.000\);_(* &quot;-&quot;??_);_(@_)"/>
    <numFmt numFmtId="200" formatCode="_(* #,##0.0000_);_(* \(#,##0.0000\);_(* &quot;-&quot;??_);_(@_)"/>
    <numFmt numFmtId="201" formatCode="#,##0.0_);\(#,##0.0\)"/>
    <numFmt numFmtId="202" formatCode="0.00000"/>
    <numFmt numFmtId="203" formatCode="0.0000"/>
    <numFmt numFmtId="204" formatCode="0.000"/>
    <numFmt numFmtId="205" formatCode="#,##0.0;\-#,##0.0"/>
    <numFmt numFmtId="206" formatCode="#,##0.000;\-#,##0.000"/>
    <numFmt numFmtId="207" formatCode="_-* #,##0.000_-;\-* #,##0.000_-;_-* &quot;-&quot;???_-;_-@_-"/>
    <numFmt numFmtId="208" formatCode="_(* #,##0.00000_);_(* \(#,##0.00000\);_(* &quot;-&quot;??_);_(@_)"/>
    <numFmt numFmtId="209" formatCode="_(* #,##0.000000_);_(* \(#,##0.000000\);_(* &quot;-&quot;??_);_(@_)"/>
    <numFmt numFmtId="210" formatCode="[$-1009]mmmm\ d\,\ yyyy"/>
    <numFmt numFmtId="211" formatCode="mmm\-yyyy"/>
  </numFmts>
  <fonts count="36">
    <font>
      <sz val="10"/>
      <name val="Arial"/>
      <family val="0"/>
    </font>
    <font>
      <u val="single"/>
      <sz val="10"/>
      <color indexed="36"/>
      <name val="Arial"/>
      <family val="0"/>
    </font>
    <font>
      <u val="single"/>
      <sz val="10"/>
      <color indexed="12"/>
      <name val="Arial"/>
      <family val="0"/>
    </font>
    <font>
      <b/>
      <sz val="9"/>
      <color indexed="9"/>
      <name val="Arial"/>
      <family val="2"/>
    </font>
    <font>
      <sz val="9"/>
      <name val="Arial"/>
      <family val="2"/>
    </font>
    <font>
      <sz val="9"/>
      <color indexed="9"/>
      <name val="Arial"/>
      <family val="2"/>
    </font>
    <font>
      <b/>
      <sz val="9"/>
      <name val="Arial"/>
      <family val="2"/>
    </font>
    <font>
      <sz val="8"/>
      <color indexed="9"/>
      <name val="Arial"/>
      <family val="2"/>
    </font>
    <font>
      <sz val="8"/>
      <name val="Arial"/>
      <family val="2"/>
    </font>
    <font>
      <sz val="10"/>
      <name val="Arial Narrow"/>
      <family val="0"/>
    </font>
    <font>
      <sz val="12"/>
      <color indexed="24"/>
      <name val="Arial"/>
      <family val="0"/>
    </font>
    <font>
      <sz val="12"/>
      <name val="Tms Rmn"/>
      <family val="0"/>
    </font>
    <font>
      <b/>
      <sz val="18"/>
      <color indexed="24"/>
      <name val="Arial"/>
      <family val="0"/>
    </font>
    <font>
      <b/>
      <sz val="12"/>
      <color indexed="24"/>
      <name val="Arial"/>
      <family val="0"/>
    </font>
    <font>
      <sz val="7"/>
      <name val="Small Fonts"/>
      <family val="0"/>
    </font>
    <font>
      <b/>
      <i/>
      <sz val="16"/>
      <name val="Helv"/>
      <family val="0"/>
    </font>
    <font>
      <sz val="10"/>
      <name val="Arial MT"/>
      <family val="0"/>
    </font>
    <font>
      <b/>
      <sz val="8.25"/>
      <name val="Helv"/>
      <family val="0"/>
    </font>
    <font>
      <b/>
      <sz val="14"/>
      <color indexed="24"/>
      <name val="Arial"/>
      <family val="0"/>
    </font>
    <font>
      <b/>
      <sz val="10"/>
      <name val="Arial"/>
      <family val="2"/>
    </font>
    <font>
      <b/>
      <sz val="12"/>
      <name val="Arial"/>
      <family val="2"/>
    </font>
    <font>
      <sz val="11"/>
      <name val="Arial"/>
      <family val="0"/>
    </font>
    <font>
      <b/>
      <sz val="11"/>
      <name val="Arial"/>
      <family val="2"/>
    </font>
    <font>
      <sz val="8"/>
      <color indexed="10"/>
      <name val="Arial"/>
      <family val="2"/>
    </font>
    <font>
      <sz val="8"/>
      <name val="Tahoma"/>
      <family val="0"/>
    </font>
    <font>
      <b/>
      <sz val="8"/>
      <name val="Tahoma"/>
      <family val="0"/>
    </font>
    <font>
      <sz val="10"/>
      <color indexed="9"/>
      <name val="Arial"/>
      <family val="2"/>
    </font>
    <font>
      <sz val="9"/>
      <color indexed="10"/>
      <name val="Arial"/>
      <family val="2"/>
    </font>
    <font>
      <i/>
      <sz val="9"/>
      <name val="Arial"/>
      <family val="2"/>
    </font>
    <font>
      <i/>
      <sz val="10"/>
      <name val="Arial"/>
      <family val="2"/>
    </font>
    <font>
      <b/>
      <i/>
      <sz val="9"/>
      <name val="Arial"/>
      <family val="2"/>
    </font>
    <font>
      <strike/>
      <sz val="9"/>
      <name val="Arial"/>
      <family val="2"/>
    </font>
    <font>
      <b/>
      <strike/>
      <sz val="9"/>
      <name val="Arial"/>
      <family val="2"/>
    </font>
    <font>
      <sz val="9"/>
      <color indexed="12"/>
      <name val="Arial"/>
      <family val="2"/>
    </font>
    <font>
      <b/>
      <sz val="9"/>
      <color indexed="10"/>
      <name val="Arial"/>
      <family val="2"/>
    </font>
    <font>
      <b/>
      <sz val="8"/>
      <name val="Arial"/>
      <family val="2"/>
    </font>
  </fonts>
  <fills count="13">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darkGray">
        <fgColor indexed="15"/>
      </patternFill>
    </fill>
    <fill>
      <patternFill patternType="gray0625"/>
    </fill>
    <fill>
      <patternFill patternType="solid">
        <fgColor indexed="8"/>
        <bgColor indexed="64"/>
      </patternFill>
    </fill>
    <fill>
      <patternFill patternType="solid">
        <fgColor indexed="13"/>
        <bgColor indexed="64"/>
      </patternFill>
    </fill>
    <fill>
      <patternFill patternType="solid">
        <fgColor indexed="15"/>
        <bgColor indexed="64"/>
      </patternFill>
    </fill>
    <fill>
      <patternFill patternType="solid">
        <fgColor indexed="41"/>
        <bgColor indexed="64"/>
      </patternFill>
    </fill>
    <fill>
      <patternFill patternType="solid">
        <fgColor indexed="10"/>
        <bgColor indexed="64"/>
      </patternFill>
    </fill>
    <fill>
      <patternFill patternType="solid">
        <fgColor indexed="52"/>
        <bgColor indexed="64"/>
      </patternFill>
    </fill>
  </fills>
  <borders count="31">
    <border>
      <left/>
      <right/>
      <top/>
      <bottom/>
      <diagonal/>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color indexed="63"/>
      </right>
      <top style="thin"/>
      <bottom style="mediu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color indexed="63"/>
      </top>
      <bottom style="thin"/>
    </border>
    <border>
      <left>
        <color indexed="63"/>
      </left>
      <right style="medium"/>
      <top style="thin"/>
      <bottom>
        <color indexed="63"/>
      </bottom>
    </border>
    <border>
      <left style="medium"/>
      <right>
        <color indexed="63"/>
      </right>
      <top>
        <color indexed="63"/>
      </top>
      <bottom style="medium"/>
    </border>
    <border>
      <left>
        <color indexed="63"/>
      </left>
      <right style="thin"/>
      <top>
        <color indexed="63"/>
      </top>
      <bottom style="medium"/>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3" fontId="0" fillId="2" borderId="0" applyFont="0" applyBorder="0">
      <alignment/>
      <protection/>
    </xf>
    <xf numFmtId="0" fontId="10" fillId="0" borderId="0" applyFill="0" applyBorder="0" applyAlignment="0" applyProtection="0"/>
    <xf numFmtId="0" fontId="11" fillId="0" borderId="0" applyNumberFormat="0" applyFill="0" applyBorder="0" applyAlignment="0" applyProtection="0"/>
    <xf numFmtId="2" fontId="10" fillId="0" borderId="0" applyFill="0" applyBorder="0" applyAlignment="0" applyProtection="0"/>
    <xf numFmtId="0" fontId="1" fillId="0" borderId="0" applyNumberFormat="0" applyFill="0" applyBorder="0" applyAlignment="0" applyProtection="0"/>
    <xf numFmtId="38" fontId="8" fillId="2"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 fillId="0" borderId="0" applyNumberFormat="0" applyFill="0" applyBorder="0" applyAlignment="0" applyProtection="0"/>
    <xf numFmtId="10" fontId="8" fillId="3" borderId="1" applyNumberFormat="0" applyBorder="0" applyAlignment="0" applyProtection="0"/>
    <xf numFmtId="37" fontId="14" fillId="0" borderId="0">
      <alignment/>
      <protection/>
    </xf>
    <xf numFmtId="194" fontId="15" fillId="0" borderId="0">
      <alignment/>
      <protection/>
    </xf>
    <xf numFmtId="0" fontId="9" fillId="0" borderId="0">
      <alignment/>
      <protection/>
    </xf>
    <xf numFmtId="0" fontId="9" fillId="0" borderId="0">
      <alignment/>
      <protection/>
    </xf>
    <xf numFmtId="0" fontId="0" fillId="0" borderId="0" applyFont="0" applyFill="0" applyBorder="0" applyAlignment="0" applyProtection="0"/>
    <xf numFmtId="0" fontId="0" fillId="0" borderId="0" applyFont="0" applyFill="0" applyBorder="0" applyAlignment="0" applyProtection="0"/>
    <xf numFmtId="9" fontId="0" fillId="0" borderId="0" applyFont="0" applyFill="0" applyBorder="0" applyAlignment="0" applyProtection="0"/>
    <xf numFmtId="10" fontId="0" fillId="0" borderId="0" applyFont="0" applyFill="0" applyBorder="0" applyAlignment="0" applyProtection="0"/>
    <xf numFmtId="10" fontId="16" fillId="4" borderId="0">
      <alignment/>
      <protection/>
    </xf>
    <xf numFmtId="0" fontId="17" fillId="5" borderId="2">
      <alignment/>
      <protection/>
    </xf>
    <xf numFmtId="195" fontId="18" fillId="6" borderId="0" applyBorder="0" applyAlignment="0" applyProtection="0"/>
    <xf numFmtId="0" fontId="10" fillId="0" borderId="3" applyNumberFormat="0" applyFill="0" applyAlignment="0" applyProtection="0"/>
  </cellStyleXfs>
  <cellXfs count="365">
    <xf numFmtId="0" fontId="0" fillId="0" borderId="0" xfId="0" applyAlignment="1">
      <alignment/>
    </xf>
    <xf numFmtId="0" fontId="4" fillId="0" borderId="0" xfId="0" applyFont="1" applyAlignment="1">
      <alignment/>
    </xf>
    <xf numFmtId="0" fontId="3" fillId="0" borderId="0" xfId="0" applyFont="1" applyFill="1" applyAlignment="1">
      <alignment horizontal="center"/>
    </xf>
    <xf numFmtId="0" fontId="4" fillId="0" borderId="0" xfId="0" applyFont="1" applyFill="1" applyAlignment="1">
      <alignment/>
    </xf>
    <xf numFmtId="0" fontId="6" fillId="0" borderId="0" xfId="0" applyFont="1" applyAlignment="1">
      <alignment horizontal="center"/>
    </xf>
    <xf numFmtId="0" fontId="4" fillId="0" borderId="0" xfId="0" applyFont="1" applyAlignment="1">
      <alignment horizontal="center"/>
    </xf>
    <xf numFmtId="0" fontId="4" fillId="0" borderId="0" xfId="0" applyFont="1" applyFill="1" applyAlignment="1">
      <alignment horizontal="center"/>
    </xf>
    <xf numFmtId="0" fontId="4" fillId="0" borderId="0" xfId="0" applyFont="1" applyBorder="1" applyAlignment="1">
      <alignment horizontal="center"/>
    </xf>
    <xf numFmtId="41" fontId="4" fillId="0" borderId="0" xfId="0" applyNumberFormat="1" applyFont="1" applyFill="1" applyAlignment="1">
      <alignment/>
    </xf>
    <xf numFmtId="0" fontId="6" fillId="0" borderId="0" xfId="0" applyFont="1" applyAlignment="1">
      <alignment/>
    </xf>
    <xf numFmtId="184" fontId="4" fillId="0" borderId="0" xfId="15" applyNumberFormat="1" applyFont="1" applyFill="1" applyBorder="1" applyAlignment="1">
      <alignment/>
    </xf>
    <xf numFmtId="184" fontId="4" fillId="0" borderId="0" xfId="0" applyNumberFormat="1" applyFont="1" applyAlignment="1">
      <alignment horizontal="center"/>
    </xf>
    <xf numFmtId="0" fontId="4" fillId="0" borderId="0" xfId="0" applyFont="1" applyFill="1" applyBorder="1" applyAlignment="1">
      <alignment/>
    </xf>
    <xf numFmtId="0" fontId="4" fillId="0" borderId="0" xfId="0" applyFont="1" applyFill="1" applyAlignment="1">
      <alignment/>
    </xf>
    <xf numFmtId="41" fontId="6" fillId="0" borderId="0" xfId="0" applyNumberFormat="1" applyFont="1" applyBorder="1" applyAlignment="1">
      <alignment/>
    </xf>
    <xf numFmtId="17" fontId="3" fillId="0" borderId="0" xfId="0" applyNumberFormat="1" applyFont="1" applyFill="1" applyBorder="1" applyAlignment="1">
      <alignment horizontal="center"/>
    </xf>
    <xf numFmtId="0" fontId="4" fillId="0" borderId="0" xfId="0" applyFont="1" applyFill="1" applyBorder="1" applyAlignment="1">
      <alignment/>
    </xf>
    <xf numFmtId="37" fontId="4" fillId="0" borderId="0" xfId="0" applyNumberFormat="1" applyFont="1" applyFill="1" applyAlignment="1">
      <alignment/>
    </xf>
    <xf numFmtId="37" fontId="4" fillId="0" borderId="0" xfId="0" applyNumberFormat="1" applyFont="1" applyFill="1" applyBorder="1" applyAlignment="1">
      <alignment/>
    </xf>
    <xf numFmtId="0" fontId="3" fillId="0" borderId="0" xfId="0" applyFont="1" applyAlignment="1">
      <alignment horizontal="center"/>
    </xf>
    <xf numFmtId="41" fontId="4" fillId="0" borderId="0" xfId="0" applyNumberFormat="1" applyFont="1" applyAlignment="1">
      <alignment/>
    </xf>
    <xf numFmtId="184" fontId="4" fillId="0" borderId="0" xfId="15" applyNumberFormat="1" applyFont="1" applyFill="1" applyBorder="1" applyAlignment="1">
      <alignment horizontal="center"/>
    </xf>
    <xf numFmtId="17" fontId="6" fillId="0" borderId="0" xfId="0" applyNumberFormat="1" applyFont="1" applyFill="1" applyBorder="1" applyAlignment="1">
      <alignment horizontal="center"/>
    </xf>
    <xf numFmtId="41" fontId="6" fillId="0" borderId="0" xfId="0" applyNumberFormat="1" applyFont="1" applyFill="1" applyBorder="1" applyAlignment="1">
      <alignment horizontal="center"/>
    </xf>
    <xf numFmtId="0" fontId="6" fillId="0" borderId="0" xfId="0" applyFont="1" applyFill="1" applyAlignment="1">
      <alignment/>
    </xf>
    <xf numFmtId="184" fontId="4" fillId="0" borderId="0" xfId="15" applyNumberFormat="1" applyFont="1" applyFill="1" applyBorder="1" applyAlignment="1">
      <alignment/>
    </xf>
    <xf numFmtId="184" fontId="6" fillId="0" borderId="0" xfId="15" applyNumberFormat="1" applyFont="1" applyFill="1" applyBorder="1" applyAlignment="1">
      <alignment/>
    </xf>
    <xf numFmtId="0" fontId="6" fillId="0" borderId="0" xfId="0" applyFont="1" applyFill="1" applyAlignment="1">
      <alignment horizontal="center"/>
    </xf>
    <xf numFmtId="0" fontId="8" fillId="0" borderId="0" xfId="0" applyFont="1" applyAlignment="1">
      <alignment/>
    </xf>
    <xf numFmtId="0" fontId="4" fillId="0" borderId="0" xfId="32" applyFont="1">
      <alignment/>
      <protection/>
    </xf>
    <xf numFmtId="0" fontId="6" fillId="0" borderId="0" xfId="32" applyFont="1">
      <alignment/>
      <protection/>
    </xf>
    <xf numFmtId="0" fontId="4" fillId="0" borderId="0" xfId="31" applyFont="1" applyAlignment="1">
      <alignment horizontal="justify" vertical="center"/>
      <protection/>
    </xf>
    <xf numFmtId="41" fontId="4" fillId="0" borderId="0" xfId="32" applyNumberFormat="1" applyFont="1">
      <alignment/>
      <protection/>
    </xf>
    <xf numFmtId="0" fontId="4" fillId="0" borderId="0" xfId="32" applyFont="1" applyFill="1" applyAlignment="1" quotePrefix="1">
      <alignment horizontal="justify" vertical="top"/>
      <protection/>
    </xf>
    <xf numFmtId="0" fontId="4" fillId="0" borderId="0" xfId="32" applyFont="1" applyFill="1" applyAlignment="1">
      <alignment horizontal="center"/>
      <protection/>
    </xf>
    <xf numFmtId="0" fontId="4" fillId="0" borderId="0" xfId="32" applyFont="1" applyFill="1">
      <alignment/>
      <protection/>
    </xf>
    <xf numFmtId="0" fontId="4" fillId="0" borderId="0" xfId="32" applyFont="1" applyAlignment="1">
      <alignment horizontal="left"/>
      <protection/>
    </xf>
    <xf numFmtId="0" fontId="6" fillId="0" borderId="0" xfId="32" applyFont="1" applyAlignment="1">
      <alignment horizontal="left"/>
      <protection/>
    </xf>
    <xf numFmtId="0" fontId="4" fillId="0" borderId="0" xfId="32" applyFont="1" applyFill="1" applyAlignment="1">
      <alignment horizontal="left"/>
      <protection/>
    </xf>
    <xf numFmtId="0" fontId="3" fillId="7" borderId="0" xfId="0" applyFont="1" applyFill="1" applyAlignment="1">
      <alignment horizontal="center"/>
    </xf>
    <xf numFmtId="0" fontId="3" fillId="7" borderId="0" xfId="0" applyFont="1" applyFill="1" applyAlignment="1">
      <alignment/>
    </xf>
    <xf numFmtId="0" fontId="5" fillId="7" borderId="0" xfId="0" applyFont="1" applyFill="1" applyAlignment="1">
      <alignment/>
    </xf>
    <xf numFmtId="0" fontId="5" fillId="7" borderId="0" xfId="0" applyFont="1" applyFill="1" applyAlignment="1">
      <alignment horizontal="center"/>
    </xf>
    <xf numFmtId="0" fontId="3" fillId="7" borderId="0" xfId="0" applyFont="1" applyFill="1" applyAlignment="1">
      <alignment/>
    </xf>
    <xf numFmtId="0" fontId="6" fillId="7" borderId="0" xfId="0" applyFont="1" applyFill="1" applyAlignment="1">
      <alignment/>
    </xf>
    <xf numFmtId="0" fontId="3" fillId="7" borderId="0" xfId="15" applyNumberFormat="1" applyFont="1" applyFill="1" applyBorder="1" applyAlignment="1">
      <alignment horizontal="center"/>
    </xf>
    <xf numFmtId="43" fontId="3" fillId="7" borderId="0" xfId="15" applyFont="1" applyFill="1" applyBorder="1" applyAlignment="1">
      <alignment horizontal="center"/>
    </xf>
    <xf numFmtId="15" fontId="3" fillId="7" borderId="0" xfId="15" applyNumberFormat="1" applyFont="1" applyFill="1" applyBorder="1" applyAlignment="1">
      <alignment horizontal="center"/>
    </xf>
    <xf numFmtId="0" fontId="4" fillId="7" borderId="0" xfId="0" applyFont="1" applyFill="1" applyBorder="1" applyAlignment="1">
      <alignment horizontal="center"/>
    </xf>
    <xf numFmtId="15" fontId="3" fillId="7" borderId="0" xfId="0" applyNumberFormat="1" applyFont="1" applyFill="1" applyAlignment="1">
      <alignment horizontal="center"/>
    </xf>
    <xf numFmtId="0" fontId="4" fillId="7" borderId="0" xfId="0" applyFont="1" applyFill="1" applyAlignment="1">
      <alignment/>
    </xf>
    <xf numFmtId="15" fontId="6" fillId="0" borderId="0" xfId="0" applyNumberFormat="1" applyFont="1" applyFill="1" applyBorder="1" applyAlignment="1">
      <alignment horizontal="center"/>
    </xf>
    <xf numFmtId="15" fontId="3" fillId="7" borderId="0" xfId="0" applyNumberFormat="1" applyFont="1" applyFill="1" applyBorder="1" applyAlignment="1">
      <alignment horizontal="center"/>
    </xf>
    <xf numFmtId="0" fontId="8" fillId="0" borderId="0" xfId="0" applyFont="1" applyFill="1" applyAlignment="1">
      <alignment horizontal="center"/>
    </xf>
    <xf numFmtId="184" fontId="6" fillId="0" borderId="0" xfId="15" applyNumberFormat="1" applyFont="1" applyBorder="1" applyAlignment="1">
      <alignment horizontal="center"/>
    </xf>
    <xf numFmtId="184" fontId="6" fillId="0" borderId="0" xfId="15" applyNumberFormat="1" applyFont="1" applyBorder="1" applyAlignment="1">
      <alignment/>
    </xf>
    <xf numFmtId="184" fontId="4" fillId="0" borderId="0" xfId="15" applyNumberFormat="1" applyFont="1" applyAlignment="1">
      <alignment/>
    </xf>
    <xf numFmtId="184" fontId="4" fillId="0" borderId="0" xfId="15" applyNumberFormat="1" applyFont="1" applyFill="1" applyAlignment="1">
      <alignment/>
    </xf>
    <xf numFmtId="184" fontId="4" fillId="0" borderId="4" xfId="15" applyNumberFormat="1" applyFont="1" applyFill="1" applyBorder="1" applyAlignment="1">
      <alignment/>
    </xf>
    <xf numFmtId="184" fontId="4" fillId="0" borderId="3" xfId="15" applyNumberFormat="1" applyFont="1" applyFill="1" applyBorder="1" applyAlignment="1">
      <alignment/>
    </xf>
    <xf numFmtId="184" fontId="4" fillId="0" borderId="0" xfId="15" applyNumberFormat="1" applyFont="1" applyAlignment="1">
      <alignment/>
    </xf>
    <xf numFmtId="184" fontId="6" fillId="0" borderId="3" xfId="15" applyNumberFormat="1" applyFont="1" applyFill="1" applyBorder="1" applyAlignment="1">
      <alignment/>
    </xf>
    <xf numFmtId="184" fontId="6" fillId="0" borderId="0" xfId="15" applyNumberFormat="1" applyFont="1" applyFill="1" applyBorder="1" applyAlignment="1">
      <alignment/>
    </xf>
    <xf numFmtId="184" fontId="4" fillId="8" borderId="0" xfId="15" applyNumberFormat="1" applyFont="1" applyFill="1" applyBorder="1" applyAlignment="1">
      <alignment horizontal="center"/>
    </xf>
    <xf numFmtId="184" fontId="4" fillId="0" borderId="0" xfId="15" applyNumberFormat="1" applyFont="1" applyFill="1" applyAlignment="1">
      <alignment horizontal="center"/>
    </xf>
    <xf numFmtId="184" fontId="4" fillId="8" borderId="0" xfId="15" applyNumberFormat="1" applyFont="1" applyFill="1" applyBorder="1" applyAlignment="1">
      <alignment/>
    </xf>
    <xf numFmtId="184" fontId="6" fillId="9" borderId="0" xfId="15" applyNumberFormat="1" applyFont="1" applyFill="1" applyBorder="1" applyAlignment="1">
      <alignment/>
    </xf>
    <xf numFmtId="184" fontId="4" fillId="0" borderId="0" xfId="15" applyNumberFormat="1" applyFont="1" applyFill="1" applyAlignment="1">
      <alignment horizontal="right"/>
    </xf>
    <xf numFmtId="197" fontId="4" fillId="0" borderId="0" xfId="0" applyNumberFormat="1" applyFont="1" applyAlignment="1">
      <alignment/>
    </xf>
    <xf numFmtId="43" fontId="4" fillId="0" borderId="0" xfId="15" applyFont="1" applyAlignment="1">
      <alignment/>
    </xf>
    <xf numFmtId="184" fontId="4" fillId="0" borderId="0" xfId="15" applyNumberFormat="1" applyFont="1" applyAlignment="1">
      <alignment horizontal="center"/>
    </xf>
    <xf numFmtId="43" fontId="4" fillId="0" borderId="0" xfId="15" applyFont="1" applyFill="1" applyAlignment="1">
      <alignment/>
    </xf>
    <xf numFmtId="1" fontId="4" fillId="0" borderId="0" xfId="0" applyNumberFormat="1" applyFont="1" applyFill="1" applyAlignment="1">
      <alignment horizontal="right"/>
    </xf>
    <xf numFmtId="1" fontId="4" fillId="0" borderId="0" xfId="0" applyNumberFormat="1" applyFont="1" applyFill="1" applyBorder="1" applyAlignment="1">
      <alignment horizontal="right"/>
    </xf>
    <xf numFmtId="184" fontId="6" fillId="0" borderId="0" xfId="15" applyNumberFormat="1" applyFont="1" applyFill="1" applyAlignment="1">
      <alignment horizontal="right"/>
    </xf>
    <xf numFmtId="43" fontId="6" fillId="0" borderId="0" xfId="15" applyNumberFormat="1" applyFont="1" applyFill="1" applyAlignment="1">
      <alignment horizontal="right"/>
    </xf>
    <xf numFmtId="15" fontId="6" fillId="0" borderId="0" xfId="0" applyNumberFormat="1" applyFont="1" applyFill="1" applyAlignment="1">
      <alignment horizontal="center"/>
    </xf>
    <xf numFmtId="0" fontId="4" fillId="0" borderId="0" xfId="0" applyFont="1" applyFill="1" applyAlignment="1">
      <alignment horizontal="justify" vertical="top"/>
    </xf>
    <xf numFmtId="0" fontId="0" fillId="0" borderId="0" xfId="0"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22" fillId="0" borderId="0" xfId="0" applyFont="1" applyAlignment="1">
      <alignment horizontal="center"/>
    </xf>
    <xf numFmtId="184" fontId="4" fillId="0" borderId="0" xfId="15" applyNumberFormat="1" applyFont="1" applyBorder="1" applyAlignment="1">
      <alignment/>
    </xf>
    <xf numFmtId="0" fontId="4" fillId="0" borderId="0" xfId="0" applyFont="1" applyAlignment="1">
      <alignment wrapText="1"/>
    </xf>
    <xf numFmtId="0" fontId="4" fillId="0" borderId="0" xfId="0" applyFont="1" applyFill="1" applyAlignment="1">
      <alignment wrapText="1"/>
    </xf>
    <xf numFmtId="184" fontId="4" fillId="0" borderId="0" xfId="0" applyNumberFormat="1" applyFont="1" applyAlignment="1">
      <alignment/>
    </xf>
    <xf numFmtId="184" fontId="23" fillId="0" borderId="0" xfId="15" applyNumberFormat="1" applyFont="1" applyFill="1" applyBorder="1" applyAlignment="1">
      <alignment horizontal="center"/>
    </xf>
    <xf numFmtId="184" fontId="4" fillId="10" borderId="0" xfId="15" applyNumberFormat="1" applyFont="1" applyFill="1" applyBorder="1" applyAlignment="1">
      <alignment/>
    </xf>
    <xf numFmtId="184" fontId="6" fillId="10" borderId="0" xfId="15" applyNumberFormat="1" applyFont="1" applyFill="1" applyBorder="1" applyAlignment="1">
      <alignment/>
    </xf>
    <xf numFmtId="184" fontId="4" fillId="0" borderId="5" xfId="15" applyNumberFormat="1" applyFont="1" applyFill="1" applyBorder="1" applyAlignment="1">
      <alignment/>
    </xf>
    <xf numFmtId="184" fontId="4" fillId="0" borderId="2" xfId="15" applyNumberFormat="1" applyFont="1" applyFill="1" applyBorder="1" applyAlignment="1">
      <alignment/>
    </xf>
    <xf numFmtId="184" fontId="4" fillId="0" borderId="0" xfId="15" applyNumberFormat="1" applyFont="1" applyFill="1" applyAlignment="1">
      <alignment/>
    </xf>
    <xf numFmtId="41" fontId="4" fillId="0" borderId="0" xfId="0" applyNumberFormat="1" applyFont="1" applyFill="1" applyAlignment="1">
      <alignment/>
    </xf>
    <xf numFmtId="0" fontId="4" fillId="0" borderId="0" xfId="32" applyFont="1" applyFill="1" applyAlignment="1">
      <alignment horizontal="justify" vertical="top"/>
      <protection/>
    </xf>
    <xf numFmtId="184" fontId="4" fillId="0" borderId="3" xfId="0" applyNumberFormat="1" applyFont="1" applyFill="1" applyBorder="1" applyAlignment="1">
      <alignment/>
    </xf>
    <xf numFmtId="0" fontId="6" fillId="0" borderId="0" xfId="32" applyFont="1" applyFill="1" applyAlignment="1">
      <alignment horizontal="left"/>
      <protection/>
    </xf>
    <xf numFmtId="0" fontId="4" fillId="0" borderId="0" xfId="32" applyFont="1" applyFill="1" applyAlignment="1" quotePrefix="1">
      <alignment horizontal="justify" vertical="top" wrapText="1"/>
      <protection/>
    </xf>
    <xf numFmtId="0" fontId="6" fillId="0" borderId="0" xfId="32" applyFont="1" applyFill="1">
      <alignment/>
      <protection/>
    </xf>
    <xf numFmtId="0" fontId="4" fillId="0" borderId="0" xfId="32" applyFont="1" applyFill="1" applyAlignment="1">
      <alignment vertical="top"/>
      <protection/>
    </xf>
    <xf numFmtId="0" fontId="6" fillId="0" borderId="0" xfId="32" applyFont="1" applyFill="1" applyAlignment="1">
      <alignment horizontal="right"/>
      <protection/>
    </xf>
    <xf numFmtId="0" fontId="4" fillId="0" borderId="0" xfId="32" applyFont="1" applyFill="1" applyAlignment="1">
      <alignment horizontal="right"/>
      <protection/>
    </xf>
    <xf numFmtId="0" fontId="6" fillId="0" borderId="0" xfId="32" applyFont="1" applyFill="1" applyAlignment="1">
      <alignment horizontal="center"/>
      <protection/>
    </xf>
    <xf numFmtId="0" fontId="4" fillId="0" borderId="0" xfId="32" applyFont="1" applyFill="1" applyAlignment="1">
      <alignment horizontal="left" wrapText="1"/>
      <protection/>
    </xf>
    <xf numFmtId="0" fontId="4" fillId="0" borderId="0" xfId="32" applyFont="1" applyFill="1" applyAlignment="1" quotePrefix="1">
      <alignment horizontal="left" wrapText="1"/>
      <protection/>
    </xf>
    <xf numFmtId="0" fontId="4" fillId="0" borderId="0" xfId="32" applyFont="1" applyFill="1" applyAlignment="1" quotePrefix="1">
      <alignment horizontal="left"/>
      <protection/>
    </xf>
    <xf numFmtId="0" fontId="4" fillId="0" borderId="0" xfId="32" applyFont="1" applyFill="1" applyAlignment="1">
      <alignment/>
      <protection/>
    </xf>
    <xf numFmtId="197" fontId="6" fillId="0" borderId="0" xfId="0" applyNumberFormat="1" applyFont="1" applyAlignment="1">
      <alignment/>
    </xf>
    <xf numFmtId="184" fontId="6" fillId="0" borderId="0" xfId="15" applyNumberFormat="1" applyFont="1" applyAlignment="1">
      <alignment/>
    </xf>
    <xf numFmtId="0" fontId="6" fillId="0" borderId="0" xfId="0" applyFont="1" applyFill="1" applyAlignment="1">
      <alignment horizontal="left"/>
    </xf>
    <xf numFmtId="184" fontId="4" fillId="11" borderId="0" xfId="15" applyNumberFormat="1" applyFont="1" applyFill="1" applyBorder="1" applyAlignment="1">
      <alignment/>
    </xf>
    <xf numFmtId="0" fontId="4" fillId="8" borderId="0" xfId="0" applyFont="1" applyFill="1" applyAlignment="1">
      <alignment horizontal="right"/>
    </xf>
    <xf numFmtId="0" fontId="6" fillId="8" borderId="0" xfId="0" applyFont="1" applyFill="1" applyAlignment="1">
      <alignment/>
    </xf>
    <xf numFmtId="0" fontId="4" fillId="8" borderId="0" xfId="0" applyFont="1" applyFill="1" applyAlignment="1">
      <alignment/>
    </xf>
    <xf numFmtId="0" fontId="27" fillId="0" borderId="0" xfId="0" applyFont="1" applyFill="1" applyAlignment="1">
      <alignment horizontal="right"/>
    </xf>
    <xf numFmtId="197" fontId="0" fillId="0" borderId="0" xfId="0" applyNumberFormat="1" applyAlignment="1">
      <alignment/>
    </xf>
    <xf numFmtId="197" fontId="4" fillId="0" borderId="0" xfId="0" applyNumberFormat="1" applyFont="1" applyAlignment="1">
      <alignment horizontal="center"/>
    </xf>
    <xf numFmtId="197" fontId="0" fillId="0" borderId="0" xfId="0" applyNumberFormat="1" applyAlignment="1">
      <alignment horizontal="center"/>
    </xf>
    <xf numFmtId="184" fontId="4" fillId="0" borderId="1" xfId="15" applyNumberFormat="1" applyFont="1" applyBorder="1" applyAlignment="1">
      <alignment/>
    </xf>
    <xf numFmtId="0" fontId="19" fillId="0" borderId="0" xfId="0" applyFont="1" applyAlignment="1">
      <alignment/>
    </xf>
    <xf numFmtId="184" fontId="4" fillId="0" borderId="0" xfId="0" applyNumberFormat="1" applyFont="1" applyAlignment="1">
      <alignment/>
    </xf>
    <xf numFmtId="0" fontId="4" fillId="0" borderId="0" xfId="0" applyFont="1" applyAlignment="1">
      <alignment/>
    </xf>
    <xf numFmtId="43" fontId="4" fillId="0" borderId="0" xfId="15" applyFont="1" applyAlignment="1">
      <alignment/>
    </xf>
    <xf numFmtId="184" fontId="4" fillId="0" borderId="0" xfId="15" applyNumberFormat="1" applyFont="1" applyAlignment="1">
      <alignment/>
    </xf>
    <xf numFmtId="184" fontId="4" fillId="0" borderId="1" xfId="15" applyNumberFormat="1" applyFont="1" applyBorder="1" applyAlignment="1">
      <alignment/>
    </xf>
    <xf numFmtId="43" fontId="4" fillId="8" borderId="1" xfId="15" applyFont="1" applyFill="1" applyBorder="1" applyAlignment="1">
      <alignment/>
    </xf>
    <xf numFmtId="0" fontId="4" fillId="0" borderId="0" xfId="32" applyFont="1" applyFill="1" applyBorder="1" applyAlignment="1">
      <alignment vertical="top"/>
      <protection/>
    </xf>
    <xf numFmtId="39" fontId="4" fillId="0" borderId="0" xfId="0" applyNumberFormat="1" applyFont="1" applyFill="1" applyBorder="1" applyAlignment="1">
      <alignment/>
    </xf>
    <xf numFmtId="43" fontId="4" fillId="0" borderId="0" xfId="0" applyNumberFormat="1" applyFont="1" applyFill="1" applyBorder="1" applyAlignment="1">
      <alignment/>
    </xf>
    <xf numFmtId="0" fontId="8" fillId="0" borderId="0" xfId="0" applyFont="1" applyFill="1" applyAlignment="1">
      <alignment horizontal="left"/>
    </xf>
    <xf numFmtId="184" fontId="4" fillId="0" borderId="0" xfId="32" applyNumberFormat="1" applyFont="1" applyFill="1" applyBorder="1" applyAlignment="1" quotePrefix="1">
      <alignment horizontal="left" vertical="center" wrapText="1"/>
      <protection/>
    </xf>
    <xf numFmtId="41" fontId="4" fillId="0" borderId="0" xfId="15" applyNumberFormat="1" applyFont="1" applyFill="1" applyBorder="1" applyAlignment="1">
      <alignment horizontal="right" vertical="top"/>
    </xf>
    <xf numFmtId="0" fontId="4" fillId="0" borderId="0" xfId="0" applyFont="1" applyFill="1" applyBorder="1" applyAlignment="1">
      <alignment horizontal="right" vertical="top"/>
    </xf>
    <xf numFmtId="22" fontId="0" fillId="0" borderId="0" xfId="0" applyNumberFormat="1" applyAlignment="1">
      <alignment/>
    </xf>
    <xf numFmtId="184" fontId="4" fillId="8" borderId="1" xfId="15" applyNumberFormat="1" applyFont="1" applyFill="1" applyBorder="1" applyAlignment="1">
      <alignment/>
    </xf>
    <xf numFmtId="184" fontId="4" fillId="8" borderId="1" xfId="0" applyNumberFormat="1" applyFont="1" applyFill="1" applyBorder="1" applyAlignment="1">
      <alignment/>
    </xf>
    <xf numFmtId="187" fontId="4" fillId="0" borderId="0" xfId="15" applyNumberFormat="1" applyFont="1" applyAlignment="1">
      <alignment/>
    </xf>
    <xf numFmtId="184" fontId="6" fillId="11" borderId="0" xfId="15" applyNumberFormat="1" applyFont="1" applyFill="1" applyBorder="1" applyAlignment="1">
      <alignment/>
    </xf>
    <xf numFmtId="184" fontId="4" fillId="0" borderId="1" xfId="0" applyNumberFormat="1" applyFont="1" applyBorder="1" applyAlignment="1">
      <alignment/>
    </xf>
    <xf numFmtId="184" fontId="27" fillId="0" borderId="0" xfId="0" applyNumberFormat="1" applyFont="1" applyFill="1" applyBorder="1" applyAlignment="1">
      <alignment/>
    </xf>
    <xf numFmtId="184" fontId="4" fillId="0" borderId="0" xfId="15" applyNumberFormat="1" applyFont="1" applyFill="1" applyAlignment="1" quotePrefix="1">
      <alignment horizontal="left" wrapText="1"/>
    </xf>
    <xf numFmtId="184" fontId="4" fillId="0" borderId="3" xfId="15" applyNumberFormat="1" applyFont="1" applyFill="1" applyBorder="1" applyAlignment="1" quotePrefix="1">
      <alignment horizontal="left" vertical="center" wrapText="1"/>
    </xf>
    <xf numFmtId="0" fontId="0" fillId="0" borderId="0" xfId="0" applyAlignment="1">
      <alignment vertical="top" wrapText="1"/>
    </xf>
    <xf numFmtId="0" fontId="0" fillId="0" borderId="0" xfId="0" applyFont="1" applyFill="1" applyAlignment="1">
      <alignment vertical="top" wrapText="1"/>
    </xf>
    <xf numFmtId="184" fontId="4" fillId="0" borderId="6" xfId="15" applyNumberFormat="1" applyFont="1" applyFill="1" applyBorder="1" applyAlignment="1">
      <alignment/>
    </xf>
    <xf numFmtId="184" fontId="0" fillId="0" borderId="0" xfId="15" applyNumberFormat="1" applyAlignment="1">
      <alignment/>
    </xf>
    <xf numFmtId="184" fontId="4" fillId="8" borderId="1" xfId="15" applyNumberFormat="1" applyFont="1" applyFill="1" applyBorder="1" applyAlignment="1">
      <alignment/>
    </xf>
    <xf numFmtId="43" fontId="4" fillId="0" borderId="0" xfId="15" applyNumberFormat="1" applyFont="1" applyFill="1" applyBorder="1" applyAlignment="1">
      <alignment/>
    </xf>
    <xf numFmtId="43" fontId="4" fillId="0" borderId="0" xfId="15" applyNumberFormat="1" applyFont="1" applyFill="1" applyAlignment="1">
      <alignment horizontal="right"/>
    </xf>
    <xf numFmtId="43" fontId="4" fillId="0" borderId="0" xfId="15" applyFont="1" applyFill="1" applyBorder="1" applyAlignment="1">
      <alignment horizontal="right"/>
    </xf>
    <xf numFmtId="43" fontId="4" fillId="0" borderId="0" xfId="15" applyFont="1" applyFill="1" applyBorder="1" applyAlignment="1">
      <alignment horizontal="center"/>
    </xf>
    <xf numFmtId="43" fontId="4" fillId="0" borderId="0" xfId="15" applyFont="1" applyFill="1" applyBorder="1" applyAlignment="1">
      <alignment/>
    </xf>
    <xf numFmtId="184" fontId="4" fillId="0" borderId="5" xfId="0" applyNumberFormat="1" applyFont="1" applyBorder="1" applyAlignment="1">
      <alignment horizontal="center"/>
    </xf>
    <xf numFmtId="0" fontId="4" fillId="0" borderId="0" xfId="32" applyFont="1" applyFill="1" applyAlignment="1">
      <alignment horizontal="left" vertical="top"/>
      <protection/>
    </xf>
    <xf numFmtId="0" fontId="4" fillId="0" borderId="0" xfId="32" applyFont="1" applyFill="1" applyAlignment="1">
      <alignment vertical="top" wrapText="1"/>
      <protection/>
    </xf>
    <xf numFmtId="0" fontId="4" fillId="0" borderId="0" xfId="0" applyFont="1" applyFill="1" applyAlignment="1">
      <alignment vertical="top" wrapText="1"/>
    </xf>
    <xf numFmtId="0" fontId="4" fillId="0" borderId="0" xfId="32" applyFont="1" applyFill="1" applyAlignment="1">
      <alignment wrapText="1"/>
      <protection/>
    </xf>
    <xf numFmtId="184" fontId="4" fillId="0" borderId="0" xfId="0" applyNumberFormat="1" applyFont="1" applyFill="1" applyBorder="1" applyAlignment="1">
      <alignment/>
    </xf>
    <xf numFmtId="0" fontId="6" fillId="8" borderId="0" xfId="32" applyFont="1" applyFill="1" applyAlignment="1">
      <alignment horizontal="left"/>
      <protection/>
    </xf>
    <xf numFmtId="0" fontId="4" fillId="0" borderId="0" xfId="0" applyFont="1" applyAlignment="1">
      <alignment/>
    </xf>
    <xf numFmtId="200" fontId="4" fillId="0" borderId="0" xfId="15" applyNumberFormat="1" applyFont="1" applyFill="1" applyAlignment="1">
      <alignment/>
    </xf>
    <xf numFmtId="15" fontId="6" fillId="0" borderId="0" xfId="32" applyNumberFormat="1" applyFont="1" applyFill="1" applyAlignment="1">
      <alignment horizontal="center" wrapText="1"/>
      <protection/>
    </xf>
    <xf numFmtId="15" fontId="6" fillId="0" borderId="0" xfId="32" applyNumberFormat="1" applyFont="1" applyFill="1" applyAlignment="1" quotePrefix="1">
      <alignment horizontal="center" wrapText="1"/>
      <protection/>
    </xf>
    <xf numFmtId="184" fontId="6" fillId="0" borderId="5" xfId="15" applyNumberFormat="1" applyFont="1" applyFill="1" applyBorder="1" applyAlignment="1">
      <alignment horizontal="right"/>
    </xf>
    <xf numFmtId="184" fontId="4" fillId="0" borderId="5" xfId="15" applyNumberFormat="1" applyFont="1" applyFill="1" applyBorder="1" applyAlignment="1">
      <alignment horizontal="right"/>
    </xf>
    <xf numFmtId="184" fontId="0" fillId="0" borderId="1" xfId="0" applyNumberFormat="1" applyBorder="1" applyAlignment="1">
      <alignment/>
    </xf>
    <xf numFmtId="0" fontId="4" fillId="0" borderId="7" xfId="32" applyFont="1" applyFill="1" applyBorder="1" applyAlignment="1">
      <alignment vertical="top"/>
      <protection/>
    </xf>
    <xf numFmtId="0" fontId="4" fillId="0" borderId="8" xfId="32" applyFont="1" applyFill="1" applyBorder="1" applyAlignment="1">
      <alignment vertical="top"/>
      <protection/>
    </xf>
    <xf numFmtId="41" fontId="4" fillId="0" borderId="0" xfId="32" applyNumberFormat="1" applyFont="1" applyFill="1">
      <alignment/>
      <protection/>
    </xf>
    <xf numFmtId="43" fontId="23" fillId="0" borderId="0" xfId="15" applyFont="1" applyFill="1" applyBorder="1" applyAlignment="1">
      <alignment/>
    </xf>
    <xf numFmtId="184" fontId="4" fillId="0" borderId="6" xfId="15" applyNumberFormat="1" applyFont="1" applyFill="1" applyBorder="1" applyAlignment="1">
      <alignment/>
    </xf>
    <xf numFmtId="0" fontId="0" fillId="0" borderId="0" xfId="0" applyFill="1" applyAlignment="1">
      <alignment wrapText="1"/>
    </xf>
    <xf numFmtId="0" fontId="4" fillId="0" borderId="0" xfId="32" applyFont="1" applyFill="1" applyAlignment="1">
      <alignment horizontal="left" vertical="top" wrapText="1"/>
      <protection/>
    </xf>
    <xf numFmtId="0" fontId="6" fillId="7" borderId="0" xfId="0" applyFont="1" applyFill="1" applyAlignment="1">
      <alignment horizontal="center"/>
    </xf>
    <xf numFmtId="184" fontId="4" fillId="0" borderId="0" xfId="0" applyNumberFormat="1" applyFont="1" applyBorder="1" applyAlignment="1">
      <alignment horizontal="center"/>
    </xf>
    <xf numFmtId="0" fontId="4" fillId="0" borderId="0" xfId="31" applyFont="1" applyFill="1" applyAlignment="1">
      <alignment horizontal="justify" vertical="center"/>
      <protection/>
    </xf>
    <xf numFmtId="184" fontId="4" fillId="0" borderId="3" xfId="15" applyNumberFormat="1" applyFont="1" applyFill="1" applyBorder="1" applyAlignment="1">
      <alignment horizontal="right"/>
    </xf>
    <xf numFmtId="184" fontId="4" fillId="0" borderId="4" xfId="15" applyNumberFormat="1" applyFont="1" applyFill="1" applyBorder="1" applyAlignment="1">
      <alignment horizontal="right"/>
    </xf>
    <xf numFmtId="0" fontId="6" fillId="0" borderId="0" xfId="32" applyFont="1" applyFill="1" applyAlignment="1">
      <alignment horizontal="left" vertical="top" wrapText="1"/>
      <protection/>
    </xf>
    <xf numFmtId="0" fontId="29" fillId="0" borderId="0" xfId="0" applyFont="1" applyFill="1" applyAlignment="1">
      <alignment vertical="top" wrapText="1"/>
    </xf>
    <xf numFmtId="37" fontId="28" fillId="0" borderId="0" xfId="0" applyNumberFormat="1" applyFont="1" applyFill="1" applyBorder="1" applyAlignment="1">
      <alignment/>
    </xf>
    <xf numFmtId="0" fontId="28" fillId="0" borderId="0" xfId="0" applyFont="1" applyFill="1" applyBorder="1" applyAlignment="1">
      <alignment/>
    </xf>
    <xf numFmtId="0" fontId="29" fillId="0" borderId="0" xfId="0" applyFont="1" applyAlignment="1">
      <alignment vertical="top" wrapText="1"/>
    </xf>
    <xf numFmtId="0" fontId="28" fillId="0" borderId="0" xfId="0" applyFont="1" applyAlignment="1">
      <alignment/>
    </xf>
    <xf numFmtId="0" fontId="28" fillId="0" borderId="0" xfId="0" applyFont="1" applyAlignment="1">
      <alignment horizontal="center"/>
    </xf>
    <xf numFmtId="184" fontId="28" fillId="0" borderId="0" xfId="15" applyNumberFormat="1" applyFont="1" applyFill="1" applyBorder="1" applyAlignment="1">
      <alignment/>
    </xf>
    <xf numFmtId="0" fontId="28" fillId="0" borderId="0" xfId="0" applyFont="1" applyFill="1" applyAlignment="1">
      <alignment/>
    </xf>
    <xf numFmtId="0" fontId="28" fillId="0" borderId="0" xfId="0" applyFont="1" applyFill="1" applyBorder="1" applyAlignment="1">
      <alignment/>
    </xf>
    <xf numFmtId="41" fontId="28" fillId="0" borderId="0" xfId="0" applyNumberFormat="1" applyFont="1" applyFill="1" applyAlignment="1">
      <alignment/>
    </xf>
    <xf numFmtId="41" fontId="28" fillId="0" borderId="0" xfId="0" applyNumberFormat="1" applyFont="1" applyFill="1" applyAlignment="1">
      <alignment/>
    </xf>
    <xf numFmtId="197" fontId="28" fillId="0" borderId="0" xfId="0" applyNumberFormat="1" applyFont="1" applyAlignment="1">
      <alignment/>
    </xf>
    <xf numFmtId="184" fontId="30" fillId="0" borderId="0" xfId="15" applyNumberFormat="1" applyFont="1" applyFill="1" applyBorder="1" applyAlignment="1">
      <alignment/>
    </xf>
    <xf numFmtId="0" fontId="4" fillId="0" borderId="0" xfId="32" applyFont="1" applyFill="1" applyAlignment="1">
      <alignment horizontal="center" vertical="top" wrapText="1"/>
      <protection/>
    </xf>
    <xf numFmtId="0" fontId="6" fillId="0" borderId="0" xfId="32" applyFont="1" applyFill="1" applyAlignment="1">
      <alignment horizontal="right" vertical="top" wrapText="1"/>
      <protection/>
    </xf>
    <xf numFmtId="41" fontId="4" fillId="0" borderId="0" xfId="15" applyNumberFormat="1" applyFont="1" applyFill="1" applyBorder="1" applyAlignment="1">
      <alignment vertical="top"/>
    </xf>
    <xf numFmtId="0" fontId="6" fillId="0" borderId="9" xfId="32" applyFont="1" applyFill="1" applyBorder="1" applyAlignment="1">
      <alignment horizontal="right" vertical="top" wrapText="1"/>
      <protection/>
    </xf>
    <xf numFmtId="0" fontId="6" fillId="0" borderId="0" xfId="32" applyFont="1" applyFill="1" applyAlignment="1">
      <alignment vertical="top" wrapText="1"/>
      <protection/>
    </xf>
    <xf numFmtId="0" fontId="0" fillId="0" borderId="0" xfId="0" applyFont="1" applyFill="1" applyAlignment="1">
      <alignment wrapText="1"/>
    </xf>
    <xf numFmtId="184" fontId="4" fillId="0" borderId="6" xfId="15" applyNumberFormat="1" applyFont="1" applyBorder="1" applyAlignment="1">
      <alignment/>
    </xf>
    <xf numFmtId="184" fontId="6" fillId="0" borderId="9" xfId="15" applyNumberFormat="1" applyFont="1" applyFill="1" applyBorder="1" applyAlignment="1">
      <alignment/>
    </xf>
    <xf numFmtId="184" fontId="6" fillId="0" borderId="0" xfId="0" applyNumberFormat="1" applyFont="1" applyAlignment="1">
      <alignment/>
    </xf>
    <xf numFmtId="0" fontId="6" fillId="0" borderId="0" xfId="32" applyFont="1" applyFill="1" applyAlignment="1">
      <alignment horizontal="center" wrapText="1"/>
      <protection/>
    </xf>
    <xf numFmtId="41" fontId="4" fillId="0" borderId="0" xfId="15" applyNumberFormat="1" applyFont="1" applyFill="1" applyBorder="1" applyAlignment="1">
      <alignment horizontal="center" vertical="top"/>
    </xf>
    <xf numFmtId="41" fontId="4" fillId="0" borderId="8" xfId="15" applyNumberFormat="1" applyFont="1" applyFill="1" applyBorder="1" applyAlignment="1">
      <alignment horizontal="center" vertical="top"/>
    </xf>
    <xf numFmtId="41" fontId="4" fillId="0" borderId="10" xfId="15" applyNumberFormat="1" applyFont="1" applyFill="1" applyBorder="1" applyAlignment="1">
      <alignment horizontal="center" vertical="top"/>
    </xf>
    <xf numFmtId="41" fontId="4" fillId="0" borderId="11" xfId="15" applyNumberFormat="1" applyFont="1" applyFill="1" applyBorder="1" applyAlignment="1">
      <alignment horizontal="center" vertical="top"/>
    </xf>
    <xf numFmtId="0" fontId="6" fillId="0" borderId="0" xfId="32" applyFont="1" applyFill="1" applyAlignment="1">
      <alignment horizontal="center" vertical="top" wrapText="1"/>
      <protection/>
    </xf>
    <xf numFmtId="0" fontId="4" fillId="0" borderId="9" xfId="32" applyFont="1" applyFill="1" applyBorder="1" applyAlignment="1">
      <alignment horizontal="left" vertical="top" wrapText="1"/>
      <protection/>
    </xf>
    <xf numFmtId="0" fontId="4" fillId="0" borderId="9" xfId="32" applyFont="1" applyFill="1" applyBorder="1" applyAlignment="1">
      <alignment horizontal="right" vertical="top" wrapText="1"/>
      <protection/>
    </xf>
    <xf numFmtId="184" fontId="4" fillId="0" borderId="9" xfId="15" applyNumberFormat="1" applyFont="1" applyFill="1" applyBorder="1" applyAlignment="1">
      <alignment horizontal="left" vertical="top" wrapText="1"/>
    </xf>
    <xf numFmtId="0" fontId="31" fillId="0" borderId="0" xfId="0" applyFont="1" applyFill="1" applyAlignment="1">
      <alignment horizontal="left" vertical="top" wrapText="1"/>
    </xf>
    <xf numFmtId="171" fontId="4" fillId="0" borderId="8" xfId="32" applyNumberFormat="1" applyFont="1" applyFill="1" applyBorder="1" applyAlignment="1">
      <alignment vertical="top"/>
      <protection/>
    </xf>
    <xf numFmtId="171" fontId="4" fillId="0" borderId="0" xfId="32" applyNumberFormat="1" applyFont="1" applyFill="1" applyBorder="1" applyAlignment="1">
      <alignment vertical="top"/>
      <protection/>
    </xf>
    <xf numFmtId="0" fontId="0" fillId="0" borderId="0" xfId="0" applyFill="1" applyAlignment="1">
      <alignment vertical="top" wrapText="1"/>
    </xf>
    <xf numFmtId="0" fontId="4" fillId="0" borderId="0" xfId="0" applyFont="1" applyFill="1" applyAlignment="1">
      <alignment vertical="top"/>
    </xf>
    <xf numFmtId="0" fontId="4" fillId="0" borderId="0" xfId="0" applyFont="1" applyFill="1" applyAlignment="1">
      <alignment horizontal="justify" vertical="top" wrapText="1"/>
    </xf>
    <xf numFmtId="0" fontId="6" fillId="0" borderId="0" xfId="32" applyFont="1" applyFill="1" applyBorder="1" applyAlignment="1">
      <alignment horizontal="right" vertical="top" wrapText="1"/>
      <protection/>
    </xf>
    <xf numFmtId="0" fontId="0" fillId="0" borderId="0" xfId="0" applyFill="1" applyAlignment="1">
      <alignment horizontal="justify" vertical="top" wrapText="1"/>
    </xf>
    <xf numFmtId="0" fontId="4" fillId="0" borderId="0" xfId="32" applyFont="1" applyFill="1" applyAlignment="1">
      <alignment horizontal="justify" vertical="top" wrapText="1"/>
      <protection/>
    </xf>
    <xf numFmtId="0" fontId="27" fillId="0" borderId="0" xfId="32" applyFont="1" applyFill="1" applyAlignment="1">
      <alignment horizontal="left" vertical="top"/>
      <protection/>
    </xf>
    <xf numFmtId="0" fontId="27" fillId="0" borderId="0" xfId="0" applyFont="1" applyFill="1" applyAlignment="1">
      <alignment horizontal="left"/>
    </xf>
    <xf numFmtId="0" fontId="31" fillId="0" borderId="0" xfId="0" applyFont="1" applyFill="1" applyAlignment="1">
      <alignment vertical="top" wrapText="1"/>
    </xf>
    <xf numFmtId="0" fontId="4" fillId="0" borderId="0" xfId="0" applyFont="1" applyFill="1" applyAlignment="1">
      <alignment horizontal="center" vertical="top" wrapText="1"/>
    </xf>
    <xf numFmtId="0" fontId="31" fillId="0" borderId="0" xfId="32" applyFont="1" applyFill="1">
      <alignment/>
      <protection/>
    </xf>
    <xf numFmtId="15" fontId="4" fillId="0" borderId="0" xfId="32" applyNumberFormat="1" applyFont="1" applyFill="1">
      <alignment/>
      <protection/>
    </xf>
    <xf numFmtId="15" fontId="19" fillId="0" borderId="0" xfId="0" applyNumberFormat="1" applyFont="1" applyFill="1" applyAlignment="1" quotePrefix="1">
      <alignment vertical="top"/>
    </xf>
    <xf numFmtId="0" fontId="0" fillId="0" borderId="0" xfId="0" applyFill="1" applyAlignment="1">
      <alignment vertical="top"/>
    </xf>
    <xf numFmtId="0" fontId="0" fillId="0" borderId="9" xfId="0" applyFill="1" applyBorder="1" applyAlignment="1">
      <alignment vertical="top" wrapText="1"/>
    </xf>
    <xf numFmtId="3" fontId="0" fillId="0" borderId="9" xfId="0" applyNumberFormat="1" applyFill="1" applyBorder="1" applyAlignment="1">
      <alignment horizontal="right" vertical="top" wrapText="1"/>
    </xf>
    <xf numFmtId="0" fontId="28" fillId="0" borderId="0" xfId="0" applyFont="1" applyFill="1" applyAlignment="1">
      <alignment vertical="top"/>
    </xf>
    <xf numFmtId="0" fontId="3" fillId="7" borderId="0" xfId="0" applyFont="1" applyFill="1" applyAlignment="1">
      <alignment horizontal="left"/>
    </xf>
    <xf numFmtId="184" fontId="6" fillId="0" borderId="5" xfId="15" applyNumberFormat="1" applyFont="1" applyFill="1" applyBorder="1" applyAlignment="1">
      <alignment/>
    </xf>
    <xf numFmtId="184" fontId="4" fillId="0" borderId="0" xfId="15" applyNumberFormat="1" applyFont="1" applyFill="1" applyBorder="1" applyAlignment="1">
      <alignment horizontal="right"/>
    </xf>
    <xf numFmtId="184" fontId="6" fillId="0" borderId="3" xfId="15" applyNumberFormat="1" applyFont="1" applyFill="1" applyBorder="1" applyAlignment="1">
      <alignment/>
    </xf>
    <xf numFmtId="184" fontId="31" fillId="0" borderId="0" xfId="15" applyNumberFormat="1" applyFont="1" applyFill="1" applyBorder="1" applyAlignment="1">
      <alignment/>
    </xf>
    <xf numFmtId="184" fontId="32" fillId="0" borderId="0" xfId="15" applyNumberFormat="1" applyFont="1" applyFill="1" applyBorder="1" applyAlignment="1">
      <alignment/>
    </xf>
    <xf numFmtId="184" fontId="33" fillId="0" borderId="0" xfId="15" applyNumberFormat="1" applyFont="1" applyFill="1" applyBorder="1" applyAlignment="1">
      <alignment/>
    </xf>
    <xf numFmtId="184" fontId="34" fillId="8" borderId="0" xfId="15" applyNumberFormat="1" applyFont="1" applyFill="1" applyBorder="1" applyAlignment="1">
      <alignment/>
    </xf>
    <xf numFmtId="0" fontId="4" fillId="0" borderId="4" xfId="0" applyFont="1" applyFill="1" applyBorder="1" applyAlignment="1">
      <alignment horizontal="center" vertical="center"/>
    </xf>
    <xf numFmtId="0" fontId="4" fillId="0" borderId="12" xfId="0" applyFont="1" applyFill="1" applyBorder="1" applyAlignment="1">
      <alignment horizontal="center" vertical="center"/>
    </xf>
    <xf numFmtId="0" fontId="6" fillId="7" borderId="0" xfId="32" applyFont="1" applyFill="1" applyAlignment="1">
      <alignment horizontal="left" vertical="top"/>
      <protection/>
    </xf>
    <xf numFmtId="0" fontId="4" fillId="0" borderId="0" xfId="32" applyFont="1" applyFill="1" applyAlignment="1">
      <alignment horizontal="left" vertical="top" wrapText="1"/>
      <protection/>
    </xf>
    <xf numFmtId="0" fontId="4" fillId="0" borderId="13" xfId="32" applyFont="1" applyFill="1" applyBorder="1" applyAlignment="1">
      <alignment horizontal="center" vertical="center"/>
      <protection/>
    </xf>
    <xf numFmtId="0" fontId="4" fillId="0" borderId="14" xfId="32" applyFont="1" applyFill="1" applyBorder="1" applyAlignment="1">
      <alignment horizontal="center" vertical="center"/>
      <protection/>
    </xf>
    <xf numFmtId="0" fontId="4" fillId="0" borderId="15" xfId="32" applyFont="1" applyFill="1" applyBorder="1" applyAlignment="1">
      <alignment horizontal="center" vertical="center"/>
      <protection/>
    </xf>
    <xf numFmtId="0" fontId="4" fillId="0" borderId="7" xfId="0" applyFont="1" applyFill="1" applyBorder="1" applyAlignment="1">
      <alignment horizontal="center" vertical="center"/>
    </xf>
    <xf numFmtId="0" fontId="4" fillId="0" borderId="0" xfId="0" applyFont="1" applyFill="1" applyAlignment="1">
      <alignment horizontal="center" vertical="center"/>
    </xf>
    <xf numFmtId="0" fontId="4" fillId="0" borderId="8" xfId="0" applyFont="1" applyFill="1" applyBorder="1" applyAlignment="1">
      <alignment horizontal="center" vertical="center"/>
    </xf>
    <xf numFmtId="0" fontId="4" fillId="0" borderId="16" xfId="0" applyFont="1" applyFill="1" applyBorder="1" applyAlignment="1">
      <alignment horizontal="center" vertical="center"/>
    </xf>
    <xf numFmtId="41" fontId="4" fillId="0" borderId="11" xfId="15" applyNumberFormat="1" applyFont="1" applyFill="1" applyBorder="1" applyAlignment="1">
      <alignment horizontal="center" vertical="top"/>
    </xf>
    <xf numFmtId="0" fontId="4" fillId="0" borderId="7" xfId="32" applyFont="1" applyFill="1" applyBorder="1" applyAlignment="1">
      <alignment vertical="top"/>
      <protection/>
    </xf>
    <xf numFmtId="0" fontId="4" fillId="0" borderId="0" xfId="32" applyFont="1" applyFill="1" applyBorder="1" applyAlignment="1">
      <alignment vertical="top"/>
      <protection/>
    </xf>
    <xf numFmtId="41" fontId="4" fillId="0" borderId="8" xfId="15" applyNumberFormat="1" applyFont="1" applyFill="1" applyBorder="1" applyAlignment="1">
      <alignment horizontal="center" vertical="top"/>
    </xf>
    <xf numFmtId="0" fontId="0" fillId="0" borderId="0" xfId="0" applyFill="1" applyAlignment="1">
      <alignment vertical="top" wrapText="1"/>
    </xf>
    <xf numFmtId="0" fontId="4" fillId="0" borderId="0" xfId="0" applyFont="1" applyFill="1" applyAlignment="1">
      <alignment horizontal="left" wrapText="1"/>
    </xf>
    <xf numFmtId="0" fontId="0" fillId="0" borderId="0" xfId="0" applyAlignment="1">
      <alignment/>
    </xf>
    <xf numFmtId="0" fontId="8" fillId="0" borderId="0" xfId="0" applyFont="1" applyAlignment="1">
      <alignment horizontal="center"/>
    </xf>
    <xf numFmtId="0" fontId="4" fillId="0" borderId="0" xfId="32" applyFont="1" applyFill="1" applyAlignment="1">
      <alignment horizontal="justify" vertical="center" wrapText="1"/>
      <protection/>
    </xf>
    <xf numFmtId="0" fontId="4" fillId="0" borderId="0" xfId="32" applyFont="1" applyFill="1" applyAlignment="1">
      <alignment horizontal="justify" vertical="top" wrapText="1"/>
      <protection/>
    </xf>
    <xf numFmtId="0" fontId="4" fillId="0" borderId="0" xfId="0" applyFont="1" applyFill="1" applyAlignment="1">
      <alignment horizontal="justify" vertical="top" wrapText="1"/>
    </xf>
    <xf numFmtId="0" fontId="0" fillId="0" borderId="0" xfId="0" applyFill="1" applyAlignment="1">
      <alignment horizontal="justify" vertical="top" wrapText="1"/>
    </xf>
    <xf numFmtId="0" fontId="4" fillId="0" borderId="0" xfId="0" applyFont="1" applyFill="1" applyAlignment="1">
      <alignment horizontal="left" vertical="top" wrapText="1"/>
    </xf>
    <xf numFmtId="0" fontId="31"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Fill="1" applyAlignment="1">
      <alignment wrapText="1"/>
    </xf>
    <xf numFmtId="41" fontId="4" fillId="0" borderId="10" xfId="15" applyNumberFormat="1" applyFont="1" applyFill="1" applyBorder="1" applyAlignment="1">
      <alignment horizontal="center" vertical="top"/>
    </xf>
    <xf numFmtId="41" fontId="4" fillId="0" borderId="0" xfId="15" applyNumberFormat="1" applyFont="1" applyFill="1" applyBorder="1" applyAlignment="1">
      <alignment horizontal="center" vertical="top"/>
    </xf>
    <xf numFmtId="184" fontId="4" fillId="0" borderId="17" xfId="15" applyNumberFormat="1" applyFont="1" applyFill="1" applyBorder="1" applyAlignment="1">
      <alignment/>
    </xf>
    <xf numFmtId="184" fontId="4" fillId="0" borderId="0" xfId="32" applyNumberFormat="1" applyFont="1" applyFill="1" applyBorder="1">
      <alignment/>
      <protection/>
    </xf>
    <xf numFmtId="184" fontId="4" fillId="0" borderId="17" xfId="32" applyNumberFormat="1" applyFont="1" applyFill="1" applyBorder="1">
      <alignment/>
      <protection/>
    </xf>
    <xf numFmtId="187" fontId="4" fillId="0" borderId="0" xfId="15" applyNumberFormat="1" applyFont="1" applyFill="1" applyAlignment="1">
      <alignment/>
    </xf>
    <xf numFmtId="184" fontId="4" fillId="0" borderId="0" xfId="0" applyNumberFormat="1" applyFont="1" applyFill="1" applyAlignment="1">
      <alignment/>
    </xf>
    <xf numFmtId="0" fontId="0" fillId="0" borderId="0" xfId="0" applyFont="1" applyFill="1" applyAlignment="1">
      <alignment/>
    </xf>
    <xf numFmtId="0" fontId="0" fillId="0" borderId="0" xfId="0" applyFont="1" applyAlignment="1">
      <alignment vertical="center"/>
    </xf>
    <xf numFmtId="0" fontId="28" fillId="0" borderId="0" xfId="0" applyFont="1" applyFill="1" applyBorder="1" applyAlignment="1">
      <alignment vertical="top" wrapText="1"/>
    </xf>
    <xf numFmtId="0" fontId="29" fillId="0" borderId="0" xfId="0" applyFont="1" applyFill="1" applyAlignment="1">
      <alignment vertical="top" wrapText="1"/>
    </xf>
    <xf numFmtId="0" fontId="28" fillId="0" borderId="0" xfId="0" applyFont="1" applyFill="1" applyBorder="1" applyAlignment="1">
      <alignment wrapText="1"/>
    </xf>
    <xf numFmtId="0" fontId="29" fillId="0" borderId="0" xfId="0" applyFont="1" applyFill="1" applyAlignment="1">
      <alignment wrapText="1"/>
    </xf>
    <xf numFmtId="0" fontId="8" fillId="0" borderId="0" xfId="0" applyFont="1" applyFill="1" applyAlignment="1">
      <alignment horizontal="center"/>
    </xf>
    <xf numFmtId="0" fontId="3" fillId="7" borderId="0" xfId="0" applyFont="1" applyFill="1" applyAlignment="1">
      <alignment horizontal="center"/>
    </xf>
    <xf numFmtId="0" fontId="3" fillId="12" borderId="0" xfId="0" applyFont="1" applyFill="1" applyAlignment="1">
      <alignment horizontal="center"/>
    </xf>
    <xf numFmtId="0" fontId="7" fillId="7" borderId="0" xfId="0" applyFont="1" applyFill="1" applyAlignment="1">
      <alignment horizontal="center"/>
    </xf>
    <xf numFmtId="0" fontId="7" fillId="12" borderId="0" xfId="0" applyFont="1" applyFill="1" applyAlignment="1">
      <alignment horizontal="center"/>
    </xf>
    <xf numFmtId="0" fontId="3" fillId="7" borderId="0" xfId="0" applyFont="1" applyFill="1" applyBorder="1" applyAlignment="1">
      <alignment horizontal="center"/>
    </xf>
    <xf numFmtId="0" fontId="26" fillId="7" borderId="0" xfId="0" applyFont="1" applyFill="1" applyAlignment="1">
      <alignment horizontal="center"/>
    </xf>
    <xf numFmtId="0" fontId="28" fillId="0" borderId="0" xfId="0" applyFont="1" applyAlignment="1">
      <alignment vertical="top" wrapText="1"/>
    </xf>
    <xf numFmtId="0" fontId="29" fillId="0" borderId="0" xfId="0" applyFont="1" applyAlignment="1">
      <alignment vertical="top" wrapText="1"/>
    </xf>
    <xf numFmtId="0" fontId="28" fillId="0" borderId="0" xfId="32" applyFont="1" applyFill="1" applyBorder="1" applyAlignment="1">
      <alignment vertical="top" wrapText="1"/>
      <protection/>
    </xf>
    <xf numFmtId="0" fontId="0" fillId="0" borderId="0" xfId="0" applyAlignment="1">
      <alignment vertical="top" wrapText="1"/>
    </xf>
    <xf numFmtId="0" fontId="4" fillId="0" borderId="18" xfId="32" applyFont="1" applyFill="1" applyBorder="1" applyAlignment="1">
      <alignment vertical="top"/>
      <protection/>
    </xf>
    <xf numFmtId="0" fontId="4" fillId="0" borderId="5" xfId="32" applyFont="1" applyFill="1" applyBorder="1" applyAlignment="1">
      <alignment vertical="top"/>
      <protection/>
    </xf>
    <xf numFmtId="0" fontId="4" fillId="0" borderId="19" xfId="32" applyFont="1" applyFill="1" applyBorder="1" applyAlignment="1">
      <alignment vertical="top"/>
      <protection/>
    </xf>
    <xf numFmtId="41" fontId="4" fillId="0" borderId="20" xfId="15" applyNumberFormat="1" applyFont="1" applyFill="1" applyBorder="1" applyAlignment="1">
      <alignment horizontal="right" vertical="top"/>
    </xf>
    <xf numFmtId="0" fontId="4" fillId="0" borderId="19" xfId="32" applyFont="1" applyFill="1" applyBorder="1" applyAlignment="1">
      <alignment horizontal="right" vertical="top"/>
      <protection/>
    </xf>
    <xf numFmtId="41" fontId="4" fillId="0" borderId="21" xfId="15" applyNumberFormat="1" applyFont="1" applyFill="1" applyBorder="1" applyAlignment="1">
      <alignment horizontal="right" vertical="top"/>
    </xf>
    <xf numFmtId="0" fontId="4" fillId="0" borderId="22" xfId="0" applyFont="1" applyFill="1" applyBorder="1" applyAlignment="1">
      <alignment horizontal="right" vertical="top"/>
    </xf>
    <xf numFmtId="41" fontId="4" fillId="0" borderId="17" xfId="15" applyNumberFormat="1" applyFont="1" applyFill="1" applyBorder="1" applyAlignment="1">
      <alignment horizontal="right" vertical="top"/>
    </xf>
    <xf numFmtId="0" fontId="4" fillId="0" borderId="23" xfId="0" applyFont="1" applyFill="1" applyBorder="1" applyAlignment="1">
      <alignment horizontal="right" vertical="top"/>
    </xf>
    <xf numFmtId="0" fontId="4" fillId="0" borderId="24" xfId="32" applyFont="1" applyFill="1" applyBorder="1" applyAlignment="1">
      <alignment horizontal="center" vertical="top"/>
      <protection/>
    </xf>
    <xf numFmtId="0" fontId="4" fillId="0" borderId="15" xfId="32" applyFont="1" applyFill="1" applyBorder="1" applyAlignment="1">
      <alignment horizontal="center" vertical="top"/>
      <protection/>
    </xf>
    <xf numFmtId="0" fontId="4" fillId="0" borderId="10" xfId="0" applyFont="1" applyFill="1" applyBorder="1" applyAlignment="1">
      <alignment horizontal="center" vertical="top"/>
    </xf>
    <xf numFmtId="0" fontId="4" fillId="0" borderId="8" xfId="0" applyFont="1" applyFill="1" applyBorder="1" applyAlignment="1">
      <alignment horizontal="center" vertical="top"/>
    </xf>
    <xf numFmtId="0" fontId="4" fillId="0" borderId="24" xfId="32" applyFont="1" applyFill="1" applyBorder="1" applyAlignment="1">
      <alignment horizontal="center" vertical="top" wrapText="1"/>
      <protection/>
    </xf>
    <xf numFmtId="0" fontId="4" fillId="0" borderId="14" xfId="32" applyFont="1" applyFill="1" applyBorder="1" applyAlignment="1">
      <alignment horizontal="center" vertical="top" wrapText="1"/>
      <protection/>
    </xf>
    <xf numFmtId="0" fontId="4" fillId="0" borderId="25" xfId="32" applyFont="1" applyFill="1" applyBorder="1" applyAlignment="1">
      <alignment/>
      <protection/>
    </xf>
    <xf numFmtId="0" fontId="4" fillId="0" borderId="10" xfId="0" applyFont="1" applyFill="1" applyBorder="1" applyAlignment="1">
      <alignment/>
    </xf>
    <xf numFmtId="0" fontId="4" fillId="0" borderId="0" xfId="0" applyFont="1" applyFill="1" applyBorder="1" applyAlignment="1">
      <alignment/>
    </xf>
    <xf numFmtId="0" fontId="4" fillId="0" borderId="11" xfId="0" applyFont="1" applyFill="1" applyBorder="1" applyAlignment="1">
      <alignment/>
    </xf>
    <xf numFmtId="0" fontId="4" fillId="0" borderId="0" xfId="32" applyFont="1" applyFill="1" applyAlignment="1">
      <alignment vertical="top" wrapText="1"/>
      <protection/>
    </xf>
    <xf numFmtId="0" fontId="4" fillId="7" borderId="0" xfId="32" applyFont="1" applyFill="1" applyAlignment="1">
      <alignment horizontal="left" vertical="top"/>
      <protection/>
    </xf>
    <xf numFmtId="0" fontId="4" fillId="0" borderId="4" xfId="32" applyFont="1" applyFill="1" applyBorder="1" applyAlignment="1">
      <alignment horizontal="center" vertical="top"/>
      <protection/>
    </xf>
    <xf numFmtId="0" fontId="4" fillId="0" borderId="26" xfId="32" applyFont="1" applyFill="1" applyBorder="1" applyAlignment="1">
      <alignment horizontal="center" vertical="top"/>
      <protection/>
    </xf>
    <xf numFmtId="0" fontId="4" fillId="0" borderId="27" xfId="32" applyFont="1" applyFill="1" applyBorder="1" applyAlignment="1">
      <alignment horizontal="center" vertical="top"/>
      <protection/>
    </xf>
    <xf numFmtId="0" fontId="4" fillId="0" borderId="12" xfId="32" applyFont="1" applyFill="1" applyBorder="1" applyAlignment="1">
      <alignment horizontal="center" vertical="top"/>
      <protection/>
    </xf>
    <xf numFmtId="41" fontId="4" fillId="0" borderId="5" xfId="15" applyNumberFormat="1" applyFont="1" applyFill="1" applyBorder="1" applyAlignment="1">
      <alignment horizontal="right" vertical="top"/>
    </xf>
    <xf numFmtId="0" fontId="4" fillId="0" borderId="28" xfId="32" applyFont="1" applyFill="1" applyBorder="1" applyAlignment="1">
      <alignment horizontal="right" vertical="top"/>
      <protection/>
    </xf>
    <xf numFmtId="0" fontId="4" fillId="0" borderId="0" xfId="32" applyFont="1" applyFill="1" applyAlignment="1">
      <alignment horizontal="justify" vertical="top"/>
      <protection/>
    </xf>
    <xf numFmtId="0" fontId="6" fillId="0" borderId="0" xfId="32" applyFont="1" applyFill="1" applyAlignment="1">
      <alignment horizontal="left" vertical="top" wrapText="1"/>
      <protection/>
    </xf>
    <xf numFmtId="0" fontId="6" fillId="0" borderId="0" xfId="32" applyFont="1" applyFill="1" applyAlignment="1">
      <alignment horizontal="center" vertical="top" wrapText="1"/>
      <protection/>
    </xf>
    <xf numFmtId="49" fontId="6" fillId="0" borderId="0" xfId="32" applyNumberFormat="1" applyFont="1" applyFill="1" applyAlignment="1">
      <alignment horizontal="center" vertical="top" wrapText="1"/>
      <protection/>
    </xf>
    <xf numFmtId="41" fontId="4" fillId="0" borderId="9" xfId="15" applyNumberFormat="1" applyFont="1" applyFill="1" applyBorder="1" applyAlignment="1">
      <alignment horizontal="center" vertical="top"/>
    </xf>
    <xf numFmtId="41" fontId="4" fillId="0" borderId="9" xfId="15" applyNumberFormat="1" applyFont="1" applyFill="1" applyBorder="1" applyAlignment="1">
      <alignment vertical="top"/>
    </xf>
    <xf numFmtId="0" fontId="28" fillId="0" borderId="0" xfId="32" applyFont="1" applyFill="1" applyAlignment="1">
      <alignment horizontal="left" vertical="top" wrapText="1"/>
      <protection/>
    </xf>
    <xf numFmtId="0" fontId="4" fillId="0" borderId="8" xfId="32" applyFont="1" applyFill="1" applyBorder="1" applyAlignment="1">
      <alignment vertical="top"/>
      <protection/>
    </xf>
    <xf numFmtId="0" fontId="4" fillId="0" borderId="29" xfId="32" applyFont="1" applyFill="1" applyBorder="1" applyAlignment="1">
      <alignment vertical="top"/>
      <protection/>
    </xf>
    <xf numFmtId="0" fontId="4" fillId="0" borderId="9" xfId="32" applyFont="1" applyFill="1" applyBorder="1" applyAlignment="1">
      <alignment vertical="top"/>
      <protection/>
    </xf>
    <xf numFmtId="0" fontId="4" fillId="0" borderId="30" xfId="32" applyFont="1" applyFill="1" applyBorder="1" applyAlignment="1">
      <alignment vertical="top"/>
      <protection/>
    </xf>
    <xf numFmtId="0" fontId="6" fillId="0" borderId="0" xfId="32" applyFont="1" applyFill="1" applyAlignment="1">
      <alignment horizontal="right" vertical="top" wrapText="1"/>
      <protection/>
    </xf>
    <xf numFmtId="0" fontId="4" fillId="0" borderId="0" xfId="0" applyFont="1" applyFill="1" applyAlignment="1">
      <alignment horizontal="justify" vertical="top"/>
    </xf>
    <xf numFmtId="41" fontId="4" fillId="0" borderId="27" xfId="15" applyNumberFormat="1" applyFont="1" applyFill="1" applyBorder="1" applyAlignment="1">
      <alignment horizontal="center" vertical="top"/>
    </xf>
    <xf numFmtId="0" fontId="0" fillId="0" borderId="12" xfId="0" applyFill="1" applyBorder="1" applyAlignment="1">
      <alignment horizontal="center" vertical="top"/>
    </xf>
    <xf numFmtId="41" fontId="4" fillId="0" borderId="4" xfId="15" applyNumberFormat="1" applyFont="1" applyFill="1" applyBorder="1" applyAlignment="1">
      <alignment horizontal="center" vertical="top"/>
    </xf>
    <xf numFmtId="0" fontId="0" fillId="0" borderId="26" xfId="0" applyFill="1" applyBorder="1" applyAlignment="1">
      <alignment horizontal="center" vertical="top"/>
    </xf>
    <xf numFmtId="0" fontId="19" fillId="0" borderId="0" xfId="0" applyFont="1" applyAlignment="1">
      <alignment horizontal="center" vertical="top" wrapText="1"/>
    </xf>
    <xf numFmtId="15" fontId="6" fillId="0" borderId="0" xfId="32" applyNumberFormat="1" applyFont="1" applyFill="1" applyAlignment="1" quotePrefix="1">
      <alignment horizontal="center" vertical="top" wrapText="1"/>
      <protection/>
    </xf>
    <xf numFmtId="3" fontId="0" fillId="0" borderId="9" xfId="0" applyNumberFormat="1" applyFill="1" applyBorder="1" applyAlignment="1">
      <alignment vertical="top"/>
    </xf>
    <xf numFmtId="0" fontId="0" fillId="0" borderId="9" xfId="0" applyFill="1" applyBorder="1" applyAlignment="1">
      <alignment vertical="top"/>
    </xf>
    <xf numFmtId="0" fontId="6" fillId="0" borderId="0" xfId="0" applyFont="1" applyFill="1" applyAlignment="1">
      <alignment horizontal="center"/>
    </xf>
    <xf numFmtId="0" fontId="0" fillId="0" borderId="12" xfId="0" applyBorder="1" applyAlignment="1">
      <alignment horizontal="center" vertical="top"/>
    </xf>
    <xf numFmtId="41" fontId="4" fillId="8" borderId="27" xfId="15" applyNumberFormat="1" applyFont="1" applyFill="1" applyBorder="1" applyAlignment="1">
      <alignment horizontal="center" vertical="top"/>
    </xf>
    <xf numFmtId="0" fontId="0" fillId="8" borderId="26" xfId="0" applyFill="1" applyBorder="1" applyAlignment="1">
      <alignment horizontal="center" vertical="top"/>
    </xf>
    <xf numFmtId="0" fontId="4" fillId="0" borderId="0" xfId="0" applyFont="1" applyFill="1" applyAlignment="1">
      <alignment vertical="top" wrapText="1"/>
    </xf>
    <xf numFmtId="41" fontId="4" fillId="8" borderId="21" xfId="15" applyNumberFormat="1" applyFont="1" applyFill="1" applyBorder="1" applyAlignment="1">
      <alignment horizontal="right" vertical="top"/>
    </xf>
    <xf numFmtId="0" fontId="4" fillId="8" borderId="23" xfId="0" applyFont="1" applyFill="1" applyBorder="1" applyAlignment="1">
      <alignment horizontal="right" vertical="top"/>
    </xf>
    <xf numFmtId="0" fontId="4" fillId="0" borderId="0" xfId="0" applyFont="1" applyFill="1" applyAlignment="1">
      <alignment wrapText="1"/>
    </xf>
    <xf numFmtId="0" fontId="0" fillId="0" borderId="0" xfId="0" applyFont="1" applyFill="1" applyAlignment="1">
      <alignment vertical="top" wrapText="1"/>
    </xf>
    <xf numFmtId="0" fontId="4" fillId="0" borderId="0" xfId="32" applyFont="1" applyAlignment="1">
      <alignment horizontal="justify" vertical="top"/>
      <protection/>
    </xf>
    <xf numFmtId="41" fontId="4" fillId="8" borderId="10" xfId="15" applyNumberFormat="1" applyFont="1" applyFill="1" applyBorder="1" applyAlignment="1">
      <alignment horizontal="center" vertical="top"/>
    </xf>
    <xf numFmtId="41" fontId="4" fillId="8" borderId="11" xfId="15" applyNumberFormat="1" applyFont="1" applyFill="1" applyBorder="1" applyAlignment="1">
      <alignment horizontal="center" vertical="top"/>
    </xf>
    <xf numFmtId="0" fontId="4" fillId="12" borderId="0" xfId="32" applyFont="1" applyFill="1" applyAlignment="1">
      <alignment horizontal="left" vertical="top"/>
      <protection/>
    </xf>
    <xf numFmtId="0" fontId="6" fillId="12" borderId="0" xfId="32" applyFont="1" applyFill="1" applyAlignment="1">
      <alignment horizontal="left" vertical="top"/>
      <protection/>
    </xf>
    <xf numFmtId="0" fontId="4" fillId="0" borderId="0" xfId="32" applyFont="1" applyAlignment="1">
      <alignment vertical="top" wrapText="1"/>
      <protection/>
    </xf>
    <xf numFmtId="0" fontId="4" fillId="0" borderId="0" xfId="32" applyFont="1" applyFill="1" applyBorder="1" applyAlignment="1">
      <alignment vertical="top" wrapText="1"/>
      <protection/>
    </xf>
    <xf numFmtId="0" fontId="4" fillId="0" borderId="0" xfId="32" applyFont="1" applyFill="1" applyAlignment="1">
      <alignment horizontal="justify" wrapText="1"/>
      <protection/>
    </xf>
    <xf numFmtId="0" fontId="4" fillId="0" borderId="0" xfId="32" applyFont="1" applyAlignment="1">
      <alignment wrapText="1"/>
      <protection/>
    </xf>
    <xf numFmtId="0" fontId="0" fillId="0" borderId="0" xfId="0" applyAlignment="1">
      <alignment wrapText="1"/>
    </xf>
    <xf numFmtId="0" fontId="4" fillId="0" borderId="0" xfId="32" applyFont="1" applyFill="1" applyAlignment="1">
      <alignment horizontal="left" wrapText="1"/>
      <protection/>
    </xf>
    <xf numFmtId="0" fontId="4" fillId="0" borderId="0" xfId="32" applyFont="1" applyFill="1" applyAlignment="1" quotePrefix="1">
      <alignment horizontal="left" wrapText="1"/>
      <protection/>
    </xf>
    <xf numFmtId="0" fontId="4" fillId="0" borderId="0" xfId="32" applyFont="1" applyFill="1" applyAlignment="1" quotePrefix="1">
      <alignment horizontal="left" vertical="top" wrapText="1"/>
      <protection/>
    </xf>
    <xf numFmtId="0" fontId="4" fillId="0" borderId="0" xfId="32" applyFont="1" applyFill="1" applyAlignment="1">
      <alignment wrapText="1"/>
      <protection/>
    </xf>
    <xf numFmtId="0" fontId="4" fillId="0" borderId="0" xfId="32" applyFont="1" applyFill="1" applyAlignment="1" quotePrefix="1">
      <alignment horizontal="justify" vertical="top"/>
      <protection/>
    </xf>
    <xf numFmtId="0" fontId="4" fillId="0" borderId="0" xfId="32" applyFont="1" applyFill="1" applyAlignment="1">
      <alignment vertical="center" wrapText="1"/>
      <protection/>
    </xf>
    <xf numFmtId="0" fontId="4" fillId="0" borderId="0" xfId="0" applyFont="1" applyFill="1" applyAlignment="1">
      <alignment vertical="center" wrapText="1"/>
    </xf>
    <xf numFmtId="0" fontId="0" fillId="0" borderId="0" xfId="0" applyFont="1" applyAlignment="1">
      <alignment horizontal="left" vertical="top" wrapText="1"/>
    </xf>
    <xf numFmtId="0" fontId="0" fillId="0" borderId="0" xfId="0" applyFill="1" applyAlignment="1">
      <alignment horizontal="right"/>
    </xf>
  </cellXfs>
  <cellStyles count="27">
    <cellStyle name="Normal" xfId="0"/>
    <cellStyle name="Comma" xfId="15"/>
    <cellStyle name="Comma [0]" xfId="16"/>
    <cellStyle name="Currency" xfId="17"/>
    <cellStyle name="Currency [0]" xfId="18"/>
    <cellStyle name="custom" xfId="19"/>
    <cellStyle name="Date" xfId="20"/>
    <cellStyle name="E&amp;Y House" xfId="21"/>
    <cellStyle name="Fixed" xfId="22"/>
    <cellStyle name="Followed Hyperlink" xfId="23"/>
    <cellStyle name="Grey" xfId="24"/>
    <cellStyle name="HEADING1" xfId="25"/>
    <cellStyle name="HEADING2" xfId="26"/>
    <cellStyle name="Hyperlink" xfId="27"/>
    <cellStyle name="Input [yellow]" xfId="28"/>
    <cellStyle name="no dec" xfId="29"/>
    <cellStyle name="Normal - Style1" xfId="30"/>
    <cellStyle name="Normal_Notes" xfId="31"/>
    <cellStyle name="Normal_Sheet5" xfId="32"/>
    <cellStyle name="Œ…‹æØ‚è [0.00]_laroux" xfId="33"/>
    <cellStyle name="Œ…‹æØ‚è_laroux" xfId="34"/>
    <cellStyle name="Percent" xfId="35"/>
    <cellStyle name="Percent [2]" xfId="36"/>
    <cellStyle name="percentage" xfId="37"/>
    <cellStyle name="shade" xfId="38"/>
    <cellStyle name="SHADETOTAL-AKS" xfId="39"/>
    <cellStyle name="Total"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8</xdr:row>
      <xdr:rowOff>85725</xdr:rowOff>
    </xdr:from>
    <xdr:to>
      <xdr:col>4</xdr:col>
      <xdr:colOff>952500</xdr:colOff>
      <xdr:row>8</xdr:row>
      <xdr:rowOff>85725</xdr:rowOff>
    </xdr:to>
    <xdr:sp>
      <xdr:nvSpPr>
        <xdr:cNvPr id="1" name="Line 4"/>
        <xdr:cNvSpPr>
          <a:spLocks/>
        </xdr:cNvSpPr>
      </xdr:nvSpPr>
      <xdr:spPr>
        <a:xfrm>
          <a:off x="5334000" y="1304925"/>
          <a:ext cx="390525"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8</xdr:row>
      <xdr:rowOff>85725</xdr:rowOff>
    </xdr:from>
    <xdr:to>
      <xdr:col>3</xdr:col>
      <xdr:colOff>514350</xdr:colOff>
      <xdr:row>8</xdr:row>
      <xdr:rowOff>85725</xdr:rowOff>
    </xdr:to>
    <xdr:sp>
      <xdr:nvSpPr>
        <xdr:cNvPr id="2" name="Line 5"/>
        <xdr:cNvSpPr>
          <a:spLocks/>
        </xdr:cNvSpPr>
      </xdr:nvSpPr>
      <xdr:spPr>
        <a:xfrm flipH="1">
          <a:off x="3943350" y="1304925"/>
          <a:ext cx="400050"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7</xdr:row>
      <xdr:rowOff>76200</xdr:rowOff>
    </xdr:from>
    <xdr:to>
      <xdr:col>5</xdr:col>
      <xdr:colOff>962025</xdr:colOff>
      <xdr:row>7</xdr:row>
      <xdr:rowOff>76200</xdr:rowOff>
    </xdr:to>
    <xdr:sp>
      <xdr:nvSpPr>
        <xdr:cNvPr id="3" name="Line 6"/>
        <xdr:cNvSpPr>
          <a:spLocks/>
        </xdr:cNvSpPr>
      </xdr:nvSpPr>
      <xdr:spPr>
        <a:xfrm>
          <a:off x="6086475" y="1143000"/>
          <a:ext cx="600075"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7</xdr:row>
      <xdr:rowOff>76200</xdr:rowOff>
    </xdr:from>
    <xdr:to>
      <xdr:col>2</xdr:col>
      <xdr:colOff>704850</xdr:colOff>
      <xdr:row>7</xdr:row>
      <xdr:rowOff>76200</xdr:rowOff>
    </xdr:to>
    <xdr:sp>
      <xdr:nvSpPr>
        <xdr:cNvPr id="4" name="Line 7"/>
        <xdr:cNvSpPr>
          <a:spLocks/>
        </xdr:cNvSpPr>
      </xdr:nvSpPr>
      <xdr:spPr>
        <a:xfrm flipH="1">
          <a:off x="3124200" y="1143000"/>
          <a:ext cx="600075"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457200</xdr:colOff>
      <xdr:row>98</xdr:row>
      <xdr:rowOff>76200</xdr:rowOff>
    </xdr:from>
    <xdr:to>
      <xdr:col>14</xdr:col>
      <xdr:colOff>180975</xdr:colOff>
      <xdr:row>98</xdr:row>
      <xdr:rowOff>85725</xdr:rowOff>
    </xdr:to>
    <xdr:sp>
      <xdr:nvSpPr>
        <xdr:cNvPr id="1" name="Line 2"/>
        <xdr:cNvSpPr>
          <a:spLocks/>
        </xdr:cNvSpPr>
      </xdr:nvSpPr>
      <xdr:spPr>
        <a:xfrm>
          <a:off x="5953125" y="22498050"/>
          <a:ext cx="9715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342900</xdr:colOff>
      <xdr:row>98</xdr:row>
      <xdr:rowOff>66675</xdr:rowOff>
    </xdr:from>
    <xdr:to>
      <xdr:col>9</xdr:col>
      <xdr:colOff>466725</xdr:colOff>
      <xdr:row>98</xdr:row>
      <xdr:rowOff>66675</xdr:rowOff>
    </xdr:to>
    <xdr:sp>
      <xdr:nvSpPr>
        <xdr:cNvPr id="2" name="Line 3"/>
        <xdr:cNvSpPr>
          <a:spLocks/>
        </xdr:cNvSpPr>
      </xdr:nvSpPr>
      <xdr:spPr>
        <a:xfrm flipH="1">
          <a:off x="3905250" y="22488525"/>
          <a:ext cx="790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247650</xdr:colOff>
      <xdr:row>0</xdr:row>
      <xdr:rowOff>0</xdr:rowOff>
    </xdr:from>
    <xdr:to>
      <xdr:col>10</xdr:col>
      <xdr:colOff>514350</xdr:colOff>
      <xdr:row>8</xdr:row>
      <xdr:rowOff>66675</xdr:rowOff>
    </xdr:to>
    <xdr:sp>
      <xdr:nvSpPr>
        <xdr:cNvPr id="1" name="AutoShape 4"/>
        <xdr:cNvSpPr>
          <a:spLocks/>
        </xdr:cNvSpPr>
      </xdr:nvSpPr>
      <xdr:spPr>
        <a:xfrm>
          <a:off x="4543425" y="0"/>
          <a:ext cx="923925" cy="1285875"/>
        </a:xfrm>
        <a:prstGeom prst="rect"/>
        <a:noFill/>
      </xdr:spPr>
      <xdr:txBody>
        <a:bodyPr fromWordArt="1" wrap="none">
          <a:prstTxWarp prst="textSlantUp">
            <a:avLst>
              <a:gd name="adj" fmla="val 32055"/>
            </a:avLst>
          </a:prstTxWarp>
        </a:bodyPr>
        <a:p>
          <a:pPr algn="ctr"/>
          <a:r>
            <a:rPr sz="3600" kern="10" spc="0">
              <a:ln w="9525" cmpd="sng">
                <a:solidFill>
                  <a:srgbClr val="CC99FF"/>
                </a:solidFill>
                <a:headEnd type="none"/>
                <a:tailEnd type="none"/>
              </a:ln>
              <a:gradFill rotWithShape="1">
                <a:gsLst>
                  <a:gs pos="0">
                    <a:srgbClr val="6600CC"/>
                  </a:gs>
                  <a:gs pos="100000">
                    <a:srgbClr val="CC00CC"/>
                  </a:gs>
                </a:gsLst>
                <a:lin ang="5400000" scaled="1"/>
              </a:gradFill>
              <a:effectLst>
                <a:outerShdw dist="53881" dir="2700000" algn="ctr">
                  <a:srgbClr val="9999FF">
                    <a:alpha val="80000"/>
                  </a:srgbClr>
                </a:outerShdw>
              </a:effectLst>
              <a:latin typeface="Impact"/>
              <a:cs typeface="Impact"/>
            </a:rPr>
            <a:t>Draft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ngpm\Local%20Settings\Temporary%20Internet%20Files\OLK12\KGTB%20Consol%20FS%206-%20RM%20-Oct%2031-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S0029TBS\LOCALS~1\Temp\C.Lotus.Notes.Data\Tricubes%20Berhad_Group_09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S0029T~1.KL1\LOCALS~1\Temp\C.Lotus.Notes.Data\FRS%20121%20-%20%20April%202006\KGTB%20Consol%20FS%20-%20RM%20-Apr%2030-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1\S0029T~1.KL1\LOCALS~1\Temp\C.Lotus.Notes.Data\FRS%20121%20-%20%20April%202006\1st%20Qtr%20Results%20-%20FY2007%20-%20Release%20v2%20(wp).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1\S0029T~1.KL1\LOCALS~1\Temp\C.Lotus.Notes.Data\KGTB%20Consol%20FS%20-%20RM%20-Jul%2031-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PL"/>
      <sheetName val="Journal"/>
      <sheetName val="Consol P&amp;L"/>
      <sheetName val="Consol BS"/>
      <sheetName val="Consol P&amp;L(TTI mgmt)"/>
      <sheetName val="RP reconciliation"/>
      <sheetName val="Performance Indices"/>
      <sheetName val="PPE"/>
      <sheetName val="T.receivables"/>
      <sheetName val="Sheet3"/>
      <sheetName val="Sales"/>
      <sheetName val="Op loss"/>
    </sheetNames>
    <sheetDataSet>
      <sheetData sheetId="4">
        <row r="101">
          <cell r="BW101">
            <v>5603510</v>
          </cell>
        </row>
        <row r="106">
          <cell r="BX106">
            <v>1717230.8908542185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lance Sheet"/>
      <sheetName val="WORKING_Balance Sheet"/>
      <sheetName val="CF"/>
      <sheetName val="WORKING_CF_YTD"/>
      <sheetName val="WORKING_CF_MTD"/>
      <sheetName val="Profit &amp; Loss"/>
      <sheetName val="WORKING PnL_YTD"/>
      <sheetName val="WORKING PnL_MTD"/>
    </sheetNames>
    <sheetDataSet>
      <sheetData sheetId="4">
        <row r="14">
          <cell r="P14">
            <v>0</v>
          </cell>
        </row>
        <row r="15">
          <cell r="P15">
            <v>0</v>
          </cell>
        </row>
        <row r="16">
          <cell r="P16">
            <v>0</v>
          </cell>
        </row>
        <row r="17">
          <cell r="P17">
            <v>0</v>
          </cell>
        </row>
        <row r="26">
          <cell r="P26">
            <v>0</v>
          </cell>
        </row>
        <row r="27">
          <cell r="P27">
            <v>0</v>
          </cell>
        </row>
        <row r="28">
          <cell r="P28">
            <v>0</v>
          </cell>
        </row>
        <row r="29">
          <cell r="P29">
            <v>0</v>
          </cell>
        </row>
        <row r="41">
          <cell r="P41">
            <v>0</v>
          </cell>
        </row>
        <row r="44">
          <cell r="P44">
            <v>0</v>
          </cell>
        </row>
        <row r="51">
          <cell r="P51">
            <v>0</v>
          </cell>
        </row>
        <row r="52">
          <cell r="P52">
            <v>0</v>
          </cell>
        </row>
        <row r="53">
          <cell r="P53">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
      <sheetName val="PL"/>
      <sheetName val="Consol P&amp;L"/>
      <sheetName val="Consol BS"/>
      <sheetName val="Consol P&amp;L(TTI mgmt)"/>
      <sheetName val="JE - Acq Adj"/>
      <sheetName val="Journal - Cons Adj"/>
      <sheetName val="RP reconciliation"/>
      <sheetName val="P&amp;L Elimination"/>
      <sheetName val="Performance Indices"/>
      <sheetName val="PPE"/>
      <sheetName val="T.receivables"/>
      <sheetName val="Sheet3"/>
      <sheetName val="Sales"/>
      <sheetName val="Op loss"/>
    </sheetNames>
    <sheetDataSet>
      <sheetData sheetId="4">
        <row r="18">
          <cell r="CI18">
            <v>42267633.822749</v>
          </cell>
          <cell r="CJ18">
            <v>6687808.622620469</v>
          </cell>
          <cell r="CL18">
            <v>-3631248.1187500004</v>
          </cell>
        </row>
        <row r="52">
          <cell r="CJ52">
            <v>-323534.75100756047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Income St"/>
      <sheetName val="Balance Sheet"/>
      <sheetName val="Equity"/>
      <sheetName val="CF"/>
      <sheetName val="Notes A"/>
      <sheetName val="Notes B"/>
      <sheetName val="Reference"/>
      <sheetName val="CF worksheet"/>
    </sheetNames>
    <sheetDataSet>
      <sheetData sheetId="3">
        <row r="27">
          <cell r="E27">
            <v>1590</v>
          </cell>
          <cell r="F27">
            <v>977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S"/>
      <sheetName val="PL"/>
      <sheetName val="Consol P&amp;L"/>
      <sheetName val="Consol BS"/>
      <sheetName val="Consol P&amp;L(TTI mgmt)"/>
      <sheetName val="JE - Acq Adj"/>
      <sheetName val="Journal - Cons Adj"/>
      <sheetName val="RP reconciliation"/>
      <sheetName val="P&amp;L Elimination"/>
      <sheetName val="Performance Indices"/>
      <sheetName val="PPE"/>
      <sheetName val="T.receivables"/>
      <sheetName val="Sheet3"/>
      <sheetName val="Sales"/>
      <sheetName val="Op loss"/>
    </sheetNames>
    <sheetDataSet>
      <sheetData sheetId="4">
        <row r="18">
          <cell r="BY18">
            <v>95588944.12024415</v>
          </cell>
          <cell r="BZ18">
            <v>13924758.180662334</v>
          </cell>
          <cell r="CB18">
            <v>-7641652.1184</v>
          </cell>
          <cell r="CK18">
            <v>53321310.29749515</v>
          </cell>
          <cell r="CL18">
            <v>7236949.558041865</v>
          </cell>
          <cell r="CN18">
            <v>-4010403.9996499997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6:C30"/>
  <sheetViews>
    <sheetView showGridLines="0" zoomScaleSheetLayoutView="100" workbookViewId="0" topLeftCell="A1">
      <selection activeCell="C5" sqref="C5"/>
    </sheetView>
  </sheetViews>
  <sheetFormatPr defaultColWidth="9.140625" defaultRowHeight="12.75"/>
  <cols>
    <col min="3" max="3" width="50.00390625" style="0" customWidth="1"/>
  </cols>
  <sheetData>
    <row r="6" ht="12.75">
      <c r="C6" s="364"/>
    </row>
    <row r="9" ht="12.75">
      <c r="C9" s="78"/>
    </row>
    <row r="10" ht="12.75">
      <c r="C10" s="78"/>
    </row>
    <row r="11" ht="12.75">
      <c r="C11" s="78"/>
    </row>
    <row r="12" ht="12.75">
      <c r="C12" s="78"/>
    </row>
    <row r="13" ht="15.75">
      <c r="C13" s="80" t="s">
        <v>164</v>
      </c>
    </row>
    <row r="14" ht="14.25">
      <c r="C14" s="81" t="s">
        <v>165</v>
      </c>
    </row>
    <row r="15" ht="14.25">
      <c r="C15" s="81" t="s">
        <v>48</v>
      </c>
    </row>
    <row r="16" ht="12.75">
      <c r="C16" s="78"/>
    </row>
    <row r="17" ht="12.75">
      <c r="C17" s="79"/>
    </row>
    <row r="18" ht="15">
      <c r="C18" s="82" t="s">
        <v>166</v>
      </c>
    </row>
    <row r="19" ht="15">
      <c r="C19" s="82" t="s">
        <v>86</v>
      </c>
    </row>
    <row r="20" ht="12.75">
      <c r="C20" s="79"/>
    </row>
    <row r="21" ht="12.75">
      <c r="C21" s="79"/>
    </row>
    <row r="22" ht="12.75">
      <c r="C22" s="79"/>
    </row>
    <row r="30" ht="12.75">
      <c r="C30" s="133"/>
    </row>
  </sheetData>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K73"/>
  <sheetViews>
    <sheetView workbookViewId="0" topLeftCell="A41">
      <selection activeCell="H60" sqref="H60"/>
    </sheetView>
  </sheetViews>
  <sheetFormatPr defaultColWidth="9.140625" defaultRowHeight="12.75"/>
  <cols>
    <col min="1" max="1" width="4.421875" style="3" customWidth="1"/>
    <col min="2" max="2" width="45.57421875" style="3" customWidth="1"/>
    <col min="3" max="4" width="18.7109375" style="3" customWidth="1"/>
    <col min="5" max="5" width="10.7109375" style="3" bestFit="1" customWidth="1"/>
    <col min="6" max="6" width="11.8515625" style="3" bestFit="1" customWidth="1"/>
    <col min="7" max="7" width="9.421875" style="3" bestFit="1" customWidth="1"/>
    <col min="8" max="8" width="10.140625" style="3" bestFit="1" customWidth="1"/>
    <col min="9" max="9" width="9.28125" style="3" bestFit="1" customWidth="1"/>
    <col min="10" max="10" width="14.421875" style="3" bestFit="1" customWidth="1"/>
    <col min="11" max="11" width="15.421875" style="3" bestFit="1" customWidth="1"/>
    <col min="12" max="16384" width="9.140625" style="3" customWidth="1"/>
  </cols>
  <sheetData>
    <row r="1" spans="1:5" s="9" customFormat="1" ht="12.75" customHeight="1">
      <c r="A1" s="279" t="s">
        <v>138</v>
      </c>
      <c r="B1" s="279"/>
      <c r="C1" s="279"/>
      <c r="D1" s="279"/>
      <c r="E1" s="1"/>
    </row>
    <row r="2" spans="1:5" s="9" customFormat="1" ht="12">
      <c r="A2" s="281" t="s">
        <v>48</v>
      </c>
      <c r="B2" s="281"/>
      <c r="C2" s="281"/>
      <c r="D2" s="281"/>
      <c r="E2" s="1"/>
    </row>
    <row r="3" spans="1:5" s="9" customFormat="1" ht="12">
      <c r="A3" s="279"/>
      <c r="B3" s="279"/>
      <c r="C3" s="279"/>
      <c r="D3" s="279"/>
      <c r="E3" s="1"/>
    </row>
    <row r="4" spans="1:5" s="9" customFormat="1" ht="12">
      <c r="A4" s="279" t="str">
        <f>+'CF'!A4</f>
        <v>Quarterly report on consolidated results for the second quarter ended 31 July 2006</v>
      </c>
      <c r="B4" s="279"/>
      <c r="C4" s="279"/>
      <c r="D4" s="279"/>
      <c r="E4" s="1"/>
    </row>
    <row r="5" spans="1:5" s="9" customFormat="1" ht="12">
      <c r="A5" s="279" t="s">
        <v>143</v>
      </c>
      <c r="B5" s="279"/>
      <c r="C5" s="279"/>
      <c r="D5" s="279"/>
      <c r="E5" s="1"/>
    </row>
    <row r="6" spans="1:4" s="1" customFormat="1" ht="12">
      <c r="A6" s="256"/>
      <c r="B6" s="256"/>
      <c r="C6" s="256"/>
      <c r="D6" s="256"/>
    </row>
    <row r="7" spans="1:4" s="1" customFormat="1" ht="12">
      <c r="A7" s="4"/>
      <c r="B7" s="4"/>
      <c r="C7" s="4"/>
      <c r="D7" s="4"/>
    </row>
    <row r="8" spans="3:11" ht="12">
      <c r="C8" s="45"/>
      <c r="D8" s="45"/>
      <c r="E8" s="21"/>
      <c r="F8" s="21"/>
      <c r="G8" s="21"/>
      <c r="H8" s="21"/>
      <c r="I8" s="21"/>
      <c r="J8" s="21"/>
      <c r="K8" s="21"/>
    </row>
    <row r="9" spans="3:11" ht="12">
      <c r="C9" s="46" t="str">
        <f>+'CF'!D9</f>
        <v>6 months ended</v>
      </c>
      <c r="D9" s="46"/>
      <c r="E9" s="21"/>
      <c r="F9" s="21"/>
      <c r="G9" s="21"/>
      <c r="H9" s="21"/>
      <c r="I9" s="21"/>
      <c r="J9" s="21">
        <v>1691</v>
      </c>
      <c r="K9" s="21"/>
    </row>
    <row r="10" spans="3:11" ht="12">
      <c r="C10" s="47">
        <f>+'CF'!D10</f>
        <v>38929</v>
      </c>
      <c r="D10" s="52"/>
      <c r="E10" s="21"/>
      <c r="F10" s="21"/>
      <c r="G10" s="21"/>
      <c r="H10" s="21"/>
      <c r="I10" s="21"/>
      <c r="J10" s="21">
        <v>-735</v>
      </c>
      <c r="K10" s="21"/>
    </row>
    <row r="11" spans="3:11" ht="12">
      <c r="C11" s="39" t="s">
        <v>144</v>
      </c>
      <c r="D11" s="39"/>
      <c r="E11" s="21"/>
      <c r="F11" s="21"/>
      <c r="G11" s="21"/>
      <c r="H11" s="21"/>
      <c r="I11" s="21"/>
      <c r="J11" s="21">
        <f>SUM(J9:J10)</f>
        <v>956</v>
      </c>
      <c r="K11" s="21"/>
    </row>
    <row r="12" spans="3:11" ht="12">
      <c r="C12" s="22"/>
      <c r="D12" s="23"/>
      <c r="E12" s="21"/>
      <c r="F12" s="63" t="s">
        <v>188</v>
      </c>
      <c r="G12" s="21"/>
      <c r="H12" s="21"/>
      <c r="I12" s="21"/>
      <c r="J12" s="21"/>
      <c r="K12" s="21"/>
    </row>
    <row r="13" spans="1:11" ht="12">
      <c r="A13" s="24" t="s">
        <v>78</v>
      </c>
      <c r="B13" s="24"/>
      <c r="C13" s="25"/>
      <c r="D13" s="25"/>
      <c r="E13" s="65" t="s">
        <v>184</v>
      </c>
      <c r="F13" s="63" t="s">
        <v>184</v>
      </c>
      <c r="G13" s="65" t="s">
        <v>189</v>
      </c>
      <c r="H13" s="63" t="s">
        <v>192</v>
      </c>
      <c r="I13" s="25"/>
      <c r="J13" s="25"/>
      <c r="K13" s="25"/>
    </row>
    <row r="14" spans="2:11" ht="13.5" customHeight="1">
      <c r="B14" s="3" t="s">
        <v>71</v>
      </c>
      <c r="C14" s="25">
        <f>+'Income St'!F33</f>
        <v>-327.183000000001</v>
      </c>
      <c r="D14" s="21" t="s">
        <v>145</v>
      </c>
      <c r="F14" s="25">
        <f>+C14+E14</f>
        <v>-327.183000000001</v>
      </c>
      <c r="G14" s="25"/>
      <c r="H14" s="88">
        <f>+F14+G14</f>
        <v>-327.183000000001</v>
      </c>
      <c r="I14" s="25"/>
      <c r="J14" s="25">
        <v>478</v>
      </c>
      <c r="K14" s="25"/>
    </row>
    <row r="15" spans="3:11" ht="12">
      <c r="C15" s="25"/>
      <c r="D15" s="25"/>
      <c r="E15" s="25"/>
      <c r="F15" s="25"/>
      <c r="G15" s="25"/>
      <c r="H15" s="88"/>
      <c r="I15" s="25"/>
      <c r="J15" s="25">
        <v>-1213</v>
      </c>
      <c r="K15" s="25"/>
    </row>
    <row r="16" spans="2:11" ht="12">
      <c r="B16" s="3" t="s">
        <v>79</v>
      </c>
      <c r="C16" s="25"/>
      <c r="D16" s="25">
        <f>'[2]WORKING_CF_MTD'!P14</f>
        <v>0</v>
      </c>
      <c r="E16" s="25"/>
      <c r="F16" s="25"/>
      <c r="G16" s="25"/>
      <c r="H16" s="88"/>
      <c r="I16" s="25"/>
      <c r="J16" s="25">
        <f>SUM(J14:J15)</f>
        <v>-735</v>
      </c>
      <c r="K16" s="25"/>
    </row>
    <row r="17" spans="2:11" ht="12">
      <c r="B17" s="3" t="s">
        <v>195</v>
      </c>
      <c r="C17" s="237">
        <f>30.146*3.697+24.755*3.2183+25.11*3.2336-3.80374*3.6535</f>
        <v>258.41751041000003</v>
      </c>
      <c r="D17" s="25">
        <f>'[2]WORKING_CF_MTD'!P15</f>
        <v>0</v>
      </c>
      <c r="E17" s="25"/>
      <c r="F17" s="25">
        <f>+C17+E17</f>
        <v>258.41751041000003</v>
      </c>
      <c r="G17" s="25"/>
      <c r="H17" s="88">
        <f>+F17+G17</f>
        <v>258.41751041000003</v>
      </c>
      <c r="I17" s="25"/>
      <c r="J17" s="25"/>
      <c r="K17" s="25"/>
    </row>
    <row r="18" spans="2:11" ht="12">
      <c r="B18" s="3" t="s">
        <v>67</v>
      </c>
      <c r="C18" s="237">
        <v>769</v>
      </c>
      <c r="D18" s="25">
        <f>'[2]WORKING_CF_MTD'!P16</f>
        <v>0</v>
      </c>
      <c r="E18" s="25"/>
      <c r="F18" s="25">
        <f>+C18+E18</f>
        <v>769</v>
      </c>
      <c r="G18" s="25"/>
      <c r="H18" s="88">
        <f>+F18+G18</f>
        <v>769</v>
      </c>
      <c r="I18" s="25"/>
      <c r="J18" s="25"/>
      <c r="K18" s="25"/>
    </row>
    <row r="19" spans="2:11" ht="12">
      <c r="B19" s="3" t="s">
        <v>378</v>
      </c>
      <c r="C19" s="237">
        <v>39</v>
      </c>
      <c r="D19" s="25">
        <f>'[2]WORKING_CF_MTD'!P17</f>
        <v>0</v>
      </c>
      <c r="E19" s="25"/>
      <c r="F19" s="25">
        <f>+C19+E19</f>
        <v>39</v>
      </c>
      <c r="G19" s="25"/>
      <c r="H19" s="88">
        <f>+F19+G19</f>
        <v>39</v>
      </c>
      <c r="I19" s="25"/>
      <c r="J19" s="25"/>
      <c r="K19" s="25"/>
    </row>
    <row r="20" spans="2:11" ht="12">
      <c r="B20" s="3" t="s">
        <v>382</v>
      </c>
      <c r="C20" s="237">
        <f>396+396</f>
        <v>792</v>
      </c>
      <c r="D20" s="25"/>
      <c r="E20" s="25"/>
      <c r="F20" s="25">
        <f>+C20+E20</f>
        <v>792</v>
      </c>
      <c r="G20" s="25"/>
      <c r="H20" s="88">
        <f>+F20+G20</f>
        <v>792</v>
      </c>
      <c r="I20" s="25"/>
      <c r="J20" s="25"/>
      <c r="K20" s="25"/>
    </row>
    <row r="21" spans="2:11" ht="12">
      <c r="B21" s="3" t="s">
        <v>220</v>
      </c>
      <c r="C21" s="25"/>
      <c r="D21" s="25">
        <v>0</v>
      </c>
      <c r="E21" s="25"/>
      <c r="F21" s="25">
        <f>+C21+E21</f>
        <v>0</v>
      </c>
      <c r="G21" s="65">
        <v>137</v>
      </c>
      <c r="H21" s="88">
        <f>+F21+G21</f>
        <v>137</v>
      </c>
      <c r="I21" s="25"/>
      <c r="J21" s="25"/>
      <c r="K21" s="25"/>
    </row>
    <row r="22" spans="1:11" ht="12">
      <c r="A22" s="3" t="s">
        <v>80</v>
      </c>
      <c r="C22" s="26">
        <f>SUM(C14:C21)</f>
        <v>1531.234510409999</v>
      </c>
      <c r="D22" s="26">
        <f>SUM(D14:D21)</f>
        <v>0</v>
      </c>
      <c r="E22" s="25"/>
      <c r="F22" s="26">
        <f>SUM(F14:F21)</f>
        <v>1531.234510409999</v>
      </c>
      <c r="G22" s="26"/>
      <c r="H22" s="89">
        <f>SUM(H14:H21)</f>
        <v>1668.234510409999</v>
      </c>
      <c r="I22" s="26"/>
      <c r="J22" s="26"/>
      <c r="K22" s="26"/>
    </row>
    <row r="23" spans="3:11" ht="12">
      <c r="C23" s="25"/>
      <c r="D23" s="25"/>
      <c r="E23" s="25"/>
      <c r="F23" s="25"/>
      <c r="G23" s="25"/>
      <c r="H23" s="88"/>
      <c r="I23" s="25"/>
      <c r="J23" s="25"/>
      <c r="K23" s="25"/>
    </row>
    <row r="24" spans="1:11" ht="12">
      <c r="A24" s="3" t="s">
        <v>81</v>
      </c>
      <c r="C24" s="25"/>
      <c r="D24" s="25"/>
      <c r="E24" s="25"/>
      <c r="F24" s="25"/>
      <c r="G24" s="25"/>
      <c r="H24" s="88"/>
      <c r="I24" s="25"/>
      <c r="J24" s="25"/>
      <c r="K24" s="25"/>
    </row>
    <row r="25" spans="2:11" ht="12">
      <c r="B25" s="3" t="s">
        <v>167</v>
      </c>
      <c r="C25" s="25">
        <v>0</v>
      </c>
      <c r="D25" s="25"/>
      <c r="E25" s="25"/>
      <c r="F25" s="25">
        <f aca="true" t="shared" si="0" ref="F25:F34">+C25+E25</f>
        <v>0</v>
      </c>
      <c r="G25" s="25"/>
      <c r="H25" s="88">
        <f aca="true" t="shared" si="1" ref="H25:H34">+F25+G25</f>
        <v>0</v>
      </c>
      <c r="I25" s="25"/>
      <c r="J25" s="25"/>
      <c r="K25" s="25"/>
    </row>
    <row r="26" spans="2:11" ht="12">
      <c r="B26" s="3" t="s">
        <v>169</v>
      </c>
      <c r="C26" s="25">
        <f>-'Balance Sheet'!C21+'Balance Sheet'!E21-C17</f>
        <v>-1168.41751041</v>
      </c>
      <c r="D26" s="25">
        <f>'[2]WORKING_CF_MTD'!P26</f>
        <v>0</v>
      </c>
      <c r="E26" s="25"/>
      <c r="F26" s="25">
        <f t="shared" si="0"/>
        <v>-1168.41751041</v>
      </c>
      <c r="G26" s="25"/>
      <c r="H26" s="88">
        <f t="shared" si="1"/>
        <v>-1168.41751041</v>
      </c>
      <c r="I26" s="25"/>
      <c r="J26" s="25"/>
      <c r="K26" s="25"/>
    </row>
    <row r="27" spans="2:11" ht="12">
      <c r="B27" s="3" t="s">
        <v>147</v>
      </c>
      <c r="C27" s="25">
        <f>-'Balance Sheet'!C22+'Balance Sheet'!E22</f>
        <v>-7633</v>
      </c>
      <c r="D27" s="25"/>
      <c r="E27" s="25"/>
      <c r="F27" s="25">
        <f t="shared" si="0"/>
        <v>-7633</v>
      </c>
      <c r="G27" s="25"/>
      <c r="H27" s="88">
        <f t="shared" si="1"/>
        <v>-7633</v>
      </c>
      <c r="I27" s="25"/>
      <c r="J27" s="25"/>
      <c r="K27" s="25"/>
    </row>
    <row r="28" spans="2:11" ht="12">
      <c r="B28" s="3" t="s">
        <v>251</v>
      </c>
      <c r="C28" s="236">
        <f>'Balance Sheet'!E20-'Balance Sheet'!C20</f>
        <v>-59</v>
      </c>
      <c r="D28" s="25"/>
      <c r="E28" s="25"/>
      <c r="F28" s="25">
        <f t="shared" si="0"/>
        <v>-59</v>
      </c>
      <c r="G28" s="25"/>
      <c r="H28" s="88">
        <f t="shared" si="1"/>
        <v>-59</v>
      </c>
      <c r="I28" s="25"/>
      <c r="J28" s="25"/>
      <c r="K28" s="25"/>
    </row>
    <row r="29" spans="2:11" ht="12">
      <c r="B29" s="3" t="s">
        <v>170</v>
      </c>
      <c r="C29" s="25">
        <f>+'Balance Sheet'!C47-'Balance Sheet'!E47</f>
        <v>170</v>
      </c>
      <c r="D29" s="25"/>
      <c r="E29" s="25"/>
      <c r="F29" s="25">
        <f t="shared" si="0"/>
        <v>170</v>
      </c>
      <c r="G29" s="25"/>
      <c r="H29" s="88">
        <f t="shared" si="1"/>
        <v>170</v>
      </c>
      <c r="I29" s="25"/>
      <c r="J29" s="25"/>
      <c r="K29" s="25"/>
    </row>
    <row r="30" spans="2:11" ht="12">
      <c r="B30" s="3" t="s">
        <v>173</v>
      </c>
      <c r="C30" s="25">
        <f>+'Balance Sheet'!C50-'Balance Sheet'!E50</f>
        <v>1516</v>
      </c>
      <c r="D30" s="25">
        <f>'[2]WORKING_CF_MTD'!P27</f>
        <v>0</v>
      </c>
      <c r="E30" s="25"/>
      <c r="F30" s="25">
        <f t="shared" si="0"/>
        <v>1516</v>
      </c>
      <c r="G30" s="25"/>
      <c r="H30" s="88">
        <f t="shared" si="1"/>
        <v>1516</v>
      </c>
      <c r="I30" s="25"/>
      <c r="J30" s="25"/>
      <c r="K30" s="25"/>
    </row>
    <row r="31" spans="2:11" ht="12">
      <c r="B31" s="3" t="s">
        <v>175</v>
      </c>
      <c r="C31" s="25">
        <f>+'Balance Sheet'!C49-'Balance Sheet'!E49</f>
        <v>750</v>
      </c>
      <c r="D31" s="25"/>
      <c r="E31" s="25"/>
      <c r="F31" s="25">
        <f t="shared" si="0"/>
        <v>750</v>
      </c>
      <c r="G31" s="25"/>
      <c r="H31" s="88">
        <f t="shared" si="1"/>
        <v>750</v>
      </c>
      <c r="I31" s="25"/>
      <c r="J31" s="25"/>
      <c r="K31" s="25"/>
    </row>
    <row r="32" spans="2:11" ht="12">
      <c r="B32" s="3" t="s">
        <v>150</v>
      </c>
      <c r="C32" s="25">
        <f>+'Balance Sheet'!C51-'Balance Sheet'!E51+'Income St'!F35-C37</f>
        <v>84.39252480000005</v>
      </c>
      <c r="D32" s="25">
        <f>'[2]WORKING_CF_MTD'!P28</f>
        <v>0</v>
      </c>
      <c r="E32" s="25"/>
      <c r="F32" s="25">
        <f t="shared" si="0"/>
        <v>84.39252480000005</v>
      </c>
      <c r="G32" s="25"/>
      <c r="H32" s="88">
        <f t="shared" si="1"/>
        <v>84.39252480000005</v>
      </c>
      <c r="I32" s="25"/>
      <c r="J32" s="25"/>
      <c r="K32" s="25"/>
    </row>
    <row r="33" spans="2:11" ht="12">
      <c r="B33" s="3" t="s">
        <v>176</v>
      </c>
      <c r="C33" s="25">
        <f>-'Balance Sheet'!C23+'Balance Sheet'!E23+'Balance Sheet'!C48-'Balance Sheet'!E48</f>
        <v>145</v>
      </c>
      <c r="D33" s="25">
        <f>'[2]WORKING_CF_MTD'!P29</f>
        <v>0</v>
      </c>
      <c r="E33" s="25"/>
      <c r="F33" s="25">
        <f t="shared" si="0"/>
        <v>145</v>
      </c>
      <c r="G33" s="25"/>
      <c r="H33" s="88">
        <f t="shared" si="1"/>
        <v>145</v>
      </c>
      <c r="I33" s="25"/>
      <c r="J33" s="25"/>
      <c r="K33" s="25"/>
    </row>
    <row r="34" spans="2:11" ht="12">
      <c r="B34" s="3" t="s">
        <v>302</v>
      </c>
      <c r="C34" s="25">
        <f>+'Balance Sheet'!C43-'Balance Sheet'!E43</f>
        <v>-4</v>
      </c>
      <c r="D34" s="25"/>
      <c r="E34" s="25"/>
      <c r="F34" s="25">
        <f t="shared" si="0"/>
        <v>-4</v>
      </c>
      <c r="G34" s="25"/>
      <c r="H34" s="88">
        <f t="shared" si="1"/>
        <v>-4</v>
      </c>
      <c r="I34" s="25"/>
      <c r="J34" s="25"/>
      <c r="K34" s="25"/>
    </row>
    <row r="35" spans="1:11" ht="12">
      <c r="A35" s="3" t="s">
        <v>82</v>
      </c>
      <c r="C35" s="26">
        <f>SUM(C22:C34)</f>
        <v>-4667.790475200001</v>
      </c>
      <c r="D35" s="26">
        <f>SUM(D22:D33)</f>
        <v>0</v>
      </c>
      <c r="E35" s="25"/>
      <c r="F35" s="26">
        <f>SUM(F22:F34)</f>
        <v>-4667.790475200001</v>
      </c>
      <c r="G35" s="26"/>
      <c r="H35" s="89">
        <f>SUM(H22:H34)</f>
        <v>-4530.790475200001</v>
      </c>
      <c r="I35" s="26"/>
      <c r="J35" s="26"/>
      <c r="K35" s="26"/>
    </row>
    <row r="36" spans="3:11" ht="12">
      <c r="C36" s="25"/>
      <c r="D36" s="25"/>
      <c r="E36" s="25"/>
      <c r="F36" s="25"/>
      <c r="G36" s="25"/>
      <c r="H36" s="88"/>
      <c r="I36" s="25"/>
      <c r="J36" s="25"/>
      <c r="K36" s="25"/>
    </row>
    <row r="37" spans="2:11" ht="12">
      <c r="B37" s="3" t="s">
        <v>146</v>
      </c>
      <c r="C37" s="237">
        <f>-47.8*3.2183-218.7*3.697-0.256*3.2183</f>
        <v>-963.1925248</v>
      </c>
      <c r="D37" s="25"/>
      <c r="E37" s="25"/>
      <c r="F37" s="25">
        <f>+C37+E37</f>
        <v>-963.1925248</v>
      </c>
      <c r="G37" s="26"/>
      <c r="H37" s="88">
        <f>+F37+G37</f>
        <v>-963.1925248</v>
      </c>
      <c r="I37" s="26"/>
      <c r="J37" s="25"/>
      <c r="K37" s="25"/>
    </row>
    <row r="38" spans="1:11" ht="12">
      <c r="A38" s="3" t="s">
        <v>83</v>
      </c>
      <c r="C38" s="26">
        <f>SUM(C35:C37)</f>
        <v>-5630.983000000001</v>
      </c>
      <c r="D38" s="26">
        <f>SUM(D35:D37)</f>
        <v>0</v>
      </c>
      <c r="E38" s="25"/>
      <c r="F38" s="26">
        <f>SUM(F35:F37)</f>
        <v>-5630.983000000001</v>
      </c>
      <c r="G38" s="26"/>
      <c r="H38" s="89">
        <f>SUM(H35:H37)</f>
        <v>-5493.983000000001</v>
      </c>
      <c r="I38" s="26"/>
      <c r="J38" s="26"/>
      <c r="K38" s="26"/>
    </row>
    <row r="39" spans="3:11" ht="12">
      <c r="C39" s="26"/>
      <c r="D39" s="26"/>
      <c r="E39" s="25"/>
      <c r="F39" s="26"/>
      <c r="G39" s="26"/>
      <c r="H39" s="89"/>
      <c r="I39" s="25"/>
      <c r="J39" s="26"/>
      <c r="K39" s="26"/>
    </row>
    <row r="40" spans="1:11" ht="12">
      <c r="A40" s="24" t="s">
        <v>84</v>
      </c>
      <c r="C40" s="25"/>
      <c r="D40" s="25"/>
      <c r="E40" s="25"/>
      <c r="F40" s="25"/>
      <c r="G40" s="25"/>
      <c r="H40" s="88"/>
      <c r="I40" s="25"/>
      <c r="J40" s="25"/>
      <c r="K40" s="25"/>
    </row>
    <row r="41" spans="3:11" ht="12">
      <c r="C41" s="25"/>
      <c r="D41" s="25"/>
      <c r="E41" s="25"/>
      <c r="F41" s="25"/>
      <c r="G41" s="25"/>
      <c r="H41" s="88"/>
      <c r="I41" s="25"/>
      <c r="J41" s="25"/>
      <c r="K41" s="25"/>
    </row>
    <row r="42" spans="2:11" ht="12">
      <c r="B42" s="3" t="s">
        <v>379</v>
      </c>
      <c r="C42" s="25">
        <f>-'Balance Sheet'!C16+'Balance Sheet'!E16-C19</f>
        <v>1</v>
      </c>
      <c r="D42" s="25">
        <f>'[2]WORKING_CF_MTD'!P41</f>
        <v>0</v>
      </c>
      <c r="E42" s="25"/>
      <c r="F42" s="25">
        <f>+C42+E42</f>
        <v>1</v>
      </c>
      <c r="G42" s="25">
        <v>-1</v>
      </c>
      <c r="H42" s="65">
        <f>+F42+G42</f>
        <v>0</v>
      </c>
      <c r="I42" s="25"/>
      <c r="J42" s="25"/>
      <c r="K42" s="25"/>
    </row>
    <row r="43" spans="2:11" ht="12">
      <c r="B43" s="3" t="s">
        <v>185</v>
      </c>
      <c r="C43" s="25"/>
      <c r="D43" s="25"/>
      <c r="E43" s="25"/>
      <c r="F43" s="25">
        <f>+C43+E43</f>
        <v>0</v>
      </c>
      <c r="G43" s="25"/>
      <c r="H43" s="88">
        <f>+F43+G43</f>
        <v>0</v>
      </c>
      <c r="I43" s="25"/>
      <c r="J43" s="25"/>
      <c r="K43" s="25"/>
    </row>
    <row r="44" spans="2:11" ht="12">
      <c r="B44" s="3" t="s">
        <v>85</v>
      </c>
      <c r="C44" s="25">
        <f>-'Balance Sheet'!C15+'Balance Sheet'!E15-C18</f>
        <v>-4086</v>
      </c>
      <c r="D44" s="25">
        <f>'[2]WORKING_CF_MTD'!P44</f>
        <v>0</v>
      </c>
      <c r="E44" s="25"/>
      <c r="F44" s="25">
        <f>+C44+E44</f>
        <v>-4086</v>
      </c>
      <c r="G44" s="26"/>
      <c r="H44" s="88">
        <f>+F44+G44</f>
        <v>-4086</v>
      </c>
      <c r="I44" s="26"/>
      <c r="J44" s="25"/>
      <c r="K44" s="25"/>
    </row>
    <row r="45" spans="1:11" ht="12">
      <c r="A45" s="3" t="s">
        <v>91</v>
      </c>
      <c r="C45" s="26">
        <f>SUM(C40:C44)</f>
        <v>-4085</v>
      </c>
      <c r="D45" s="26">
        <f>SUM(D40:D44)</f>
        <v>0</v>
      </c>
      <c r="E45" s="25"/>
      <c r="F45" s="26">
        <f>SUM(F40:F44)</f>
        <v>-4085</v>
      </c>
      <c r="G45" s="26"/>
      <c r="H45" s="89">
        <f>SUM(H40:H44)</f>
        <v>-4086</v>
      </c>
      <c r="I45" s="26"/>
      <c r="J45" s="26"/>
      <c r="K45" s="26"/>
    </row>
    <row r="46" spans="3:11" ht="12">
      <c r="C46" s="25"/>
      <c r="D46" s="25"/>
      <c r="E46" s="25"/>
      <c r="F46" s="25"/>
      <c r="G46" s="25"/>
      <c r="H46" s="88"/>
      <c r="I46" s="25"/>
      <c r="J46" s="25"/>
      <c r="K46" s="25"/>
    </row>
    <row r="47" spans="1:11" ht="12">
      <c r="A47" s="24" t="s">
        <v>92</v>
      </c>
      <c r="C47" s="26"/>
      <c r="D47" s="26"/>
      <c r="E47" s="25"/>
      <c r="F47" s="26"/>
      <c r="G47" s="26"/>
      <c r="H47" s="89"/>
      <c r="I47" s="26"/>
      <c r="J47" s="26"/>
      <c r="K47" s="26"/>
    </row>
    <row r="48" spans="3:11" ht="12">
      <c r="C48" s="25"/>
      <c r="D48" s="25"/>
      <c r="E48" s="25"/>
      <c r="F48" s="25"/>
      <c r="G48" s="25"/>
      <c r="H48" s="88"/>
      <c r="I48" s="25"/>
      <c r="J48" s="25"/>
      <c r="K48" s="25"/>
    </row>
    <row r="49" spans="2:11" ht="12">
      <c r="B49" s="3" t="s">
        <v>149</v>
      </c>
      <c r="C49" s="25">
        <v>0</v>
      </c>
      <c r="D49" s="25">
        <f>'[2]WORKING_CF_MTD'!P51</f>
        <v>0</v>
      </c>
      <c r="E49" s="25"/>
      <c r="F49" s="25">
        <f aca="true" t="shared" si="2" ref="F49:F54">+C49+E49</f>
        <v>0</v>
      </c>
      <c r="G49" s="26"/>
      <c r="H49" s="88">
        <f aca="true" t="shared" si="3" ref="H49:H54">+F49+G49</f>
        <v>0</v>
      </c>
      <c r="I49" s="25"/>
      <c r="J49" s="25"/>
      <c r="K49" s="25"/>
    </row>
    <row r="50" spans="2:11" ht="12">
      <c r="B50" s="3" t="s">
        <v>386</v>
      </c>
      <c r="C50" s="25">
        <f>+'Balance Sheet'!C42-'Balance Sheet'!E42</f>
        <v>302</v>
      </c>
      <c r="D50" s="25"/>
      <c r="E50" s="25"/>
      <c r="F50" s="25">
        <f t="shared" si="2"/>
        <v>302</v>
      </c>
      <c r="G50" s="26"/>
      <c r="H50" s="88">
        <f t="shared" si="3"/>
        <v>302</v>
      </c>
      <c r="I50" s="25"/>
      <c r="J50" s="25"/>
      <c r="K50" s="25"/>
    </row>
    <row r="51" spans="2:11" ht="12">
      <c r="B51" s="3" t="s">
        <v>235</v>
      </c>
      <c r="C51" s="110">
        <v>0</v>
      </c>
      <c r="D51" s="25">
        <f>'[2]WORKING_CF_MTD'!P52</f>
        <v>0</v>
      </c>
      <c r="E51" s="25"/>
      <c r="F51" s="25">
        <f t="shared" si="2"/>
        <v>0</v>
      </c>
      <c r="G51" s="26"/>
      <c r="H51" s="88">
        <f t="shared" si="3"/>
        <v>0</v>
      </c>
      <c r="I51" s="25"/>
      <c r="J51" s="25"/>
      <c r="K51" s="25"/>
    </row>
    <row r="52" spans="2:11" ht="12">
      <c r="B52" s="3" t="s">
        <v>218</v>
      </c>
      <c r="C52" s="110">
        <v>0</v>
      </c>
      <c r="D52" s="25"/>
      <c r="E52" s="25"/>
      <c r="F52" s="25">
        <f t="shared" si="2"/>
        <v>0</v>
      </c>
      <c r="G52" s="26"/>
      <c r="H52" s="88">
        <f t="shared" si="3"/>
        <v>0</v>
      </c>
      <c r="I52" s="25"/>
      <c r="J52" s="25"/>
      <c r="K52" s="25"/>
    </row>
    <row r="53" spans="2:11" ht="12">
      <c r="B53" s="3" t="s">
        <v>234</v>
      </c>
      <c r="C53" s="110">
        <f>+'Balance Sheet'!C34-'Balance Sheet'!E34</f>
        <v>0</v>
      </c>
      <c r="D53" s="25"/>
      <c r="E53" s="25"/>
      <c r="F53" s="25">
        <f t="shared" si="2"/>
        <v>0</v>
      </c>
      <c r="G53" s="26"/>
      <c r="H53" s="88">
        <f t="shared" si="3"/>
        <v>0</v>
      </c>
      <c r="I53" s="25"/>
      <c r="J53" s="25"/>
      <c r="K53" s="25"/>
    </row>
    <row r="54" spans="2:11" ht="12">
      <c r="B54" s="3" t="s">
        <v>161</v>
      </c>
      <c r="C54" s="25">
        <f>+'Balance Sheet'!C35-'Balance Sheet'!E35-C20</f>
        <v>-219.61300000000006</v>
      </c>
      <c r="D54" s="25">
        <f>'[2]WORKING_CF_MTD'!P53</f>
        <v>0</v>
      </c>
      <c r="E54" s="25"/>
      <c r="F54" s="25">
        <f t="shared" si="2"/>
        <v>-219.61300000000006</v>
      </c>
      <c r="G54" s="25">
        <v>220</v>
      </c>
      <c r="H54" s="65">
        <f t="shared" si="3"/>
        <v>0.3869999999999436</v>
      </c>
      <c r="I54" s="25"/>
      <c r="J54" s="25"/>
      <c r="K54" s="25"/>
    </row>
    <row r="55" spans="1:11" ht="12">
      <c r="A55" s="3" t="s">
        <v>190</v>
      </c>
      <c r="C55" s="26">
        <f>SUM(C47:C54)</f>
        <v>82.38699999999994</v>
      </c>
      <c r="D55" s="26">
        <f>SUM(D47:D54)</f>
        <v>0</v>
      </c>
      <c r="E55" s="25"/>
      <c r="F55" s="26">
        <f>SUM(F47:F54)</f>
        <v>82.38699999999994</v>
      </c>
      <c r="G55" s="25"/>
      <c r="H55" s="89">
        <f>SUM(H47:H54)</f>
        <v>302.38699999999994</v>
      </c>
      <c r="I55" s="25"/>
      <c r="J55" s="25"/>
      <c r="K55" s="25"/>
    </row>
    <row r="56" spans="3:11" ht="12">
      <c r="C56" s="25"/>
      <c r="D56" s="25"/>
      <c r="E56" s="25"/>
      <c r="F56" s="25"/>
      <c r="G56" s="25"/>
      <c r="H56" s="88"/>
      <c r="I56" s="25"/>
      <c r="J56" s="25"/>
      <c r="K56" s="25"/>
    </row>
    <row r="57" spans="1:11" ht="12">
      <c r="A57" s="3" t="s">
        <v>191</v>
      </c>
      <c r="C57" s="25"/>
      <c r="D57" s="25"/>
      <c r="E57" s="25"/>
      <c r="F57" s="25"/>
      <c r="G57" s="25">
        <f>-SUM(G14:G56)</f>
        <v>-356</v>
      </c>
      <c r="H57" s="88">
        <f>+F57+G57</f>
        <v>-356</v>
      </c>
      <c r="I57" s="25"/>
      <c r="J57" s="25"/>
      <c r="K57" s="25"/>
    </row>
    <row r="58" spans="3:11" ht="12">
      <c r="C58" s="25"/>
      <c r="D58" s="25"/>
      <c r="E58" s="25"/>
      <c r="F58" s="25"/>
      <c r="G58" s="25"/>
      <c r="H58" s="88"/>
      <c r="I58" s="25"/>
      <c r="J58" s="25"/>
      <c r="K58" s="25"/>
    </row>
    <row r="59" spans="1:11" ht="12">
      <c r="A59" s="24" t="s">
        <v>177</v>
      </c>
      <c r="C59" s="25">
        <f>C38+C45+C55</f>
        <v>-9633.596</v>
      </c>
      <c r="D59" s="25">
        <f>D38+D45+D55</f>
        <v>0</v>
      </c>
      <c r="E59" s="25"/>
      <c r="F59" s="25">
        <f>F38+F45+F55+F57</f>
        <v>-9633.596</v>
      </c>
      <c r="G59" s="25"/>
      <c r="H59" s="88">
        <f>H38+H45+H55+H57</f>
        <v>-9633.596</v>
      </c>
      <c r="I59" s="25"/>
      <c r="J59" s="25"/>
      <c r="K59" s="25"/>
    </row>
    <row r="60" spans="1:11" ht="12">
      <c r="A60" s="24" t="s">
        <v>359</v>
      </c>
      <c r="C60" s="25">
        <v>12590</v>
      </c>
      <c r="D60" s="25">
        <v>0</v>
      </c>
      <c r="E60" s="25"/>
      <c r="F60" s="25">
        <v>12590</v>
      </c>
      <c r="G60" s="25"/>
      <c r="H60" s="88">
        <v>12590</v>
      </c>
      <c r="I60" s="25"/>
      <c r="J60" s="25"/>
      <c r="K60" s="25"/>
    </row>
    <row r="61" spans="1:11" ht="12">
      <c r="A61" s="112" t="s">
        <v>274</v>
      </c>
      <c r="B61" s="113"/>
      <c r="C61" s="26">
        <f>SUM(C59:C60)</f>
        <v>2956.4040000000005</v>
      </c>
      <c r="D61" s="26">
        <f>SUM(D59:D60)</f>
        <v>0</v>
      </c>
      <c r="E61" s="25"/>
      <c r="F61" s="26">
        <f>SUM(F59:F60)</f>
        <v>2956.4040000000005</v>
      </c>
      <c r="G61" s="26"/>
      <c r="H61" s="89">
        <f>SUM(H59:H60)</f>
        <v>2956.4040000000005</v>
      </c>
      <c r="I61" s="26"/>
      <c r="J61" s="26"/>
      <c r="K61" s="26"/>
    </row>
    <row r="62" spans="3:11" ht="12">
      <c r="C62" s="25"/>
      <c r="D62" s="25"/>
      <c r="E62" s="25"/>
      <c r="F62" s="25"/>
      <c r="G62" s="25"/>
      <c r="H62" s="88"/>
      <c r="I62" s="25"/>
      <c r="J62" s="25"/>
      <c r="K62" s="25"/>
    </row>
    <row r="63" spans="2:11" ht="12">
      <c r="B63" s="111" t="s">
        <v>275</v>
      </c>
      <c r="C63" s="66">
        <f>+'Balance Sheet'!C25+'Balance Sheet'!C24</f>
        <v>2956</v>
      </c>
      <c r="D63" s="25"/>
      <c r="E63" s="25">
        <f>SUM(E15:E62)</f>
        <v>0</v>
      </c>
      <c r="F63" s="25"/>
      <c r="G63" s="25">
        <f>SUM(G15:G62)</f>
        <v>0</v>
      </c>
      <c r="H63" s="25"/>
      <c r="I63" s="25"/>
      <c r="J63" s="25"/>
      <c r="K63" s="25"/>
    </row>
    <row r="64" spans="3:11" ht="12">
      <c r="C64" s="25"/>
      <c r="D64" s="25"/>
      <c r="E64" s="87" t="s">
        <v>187</v>
      </c>
      <c r="F64" s="25"/>
      <c r="G64" s="87" t="s">
        <v>187</v>
      </c>
      <c r="H64" s="25"/>
      <c r="I64" s="25"/>
      <c r="J64" s="25"/>
      <c r="K64" s="25"/>
    </row>
    <row r="65" spans="2:11" ht="12">
      <c r="B65" s="114" t="s">
        <v>219</v>
      </c>
      <c r="C65" s="137">
        <f>+C61-C63</f>
        <v>0.4040000000004511</v>
      </c>
      <c r="D65" s="26"/>
      <c r="E65" s="25"/>
      <c r="F65" s="26"/>
      <c r="G65" s="26"/>
      <c r="H65" s="26"/>
      <c r="I65" s="26"/>
      <c r="J65" s="26"/>
      <c r="K65" s="26"/>
    </row>
    <row r="66" spans="3:11" ht="12">
      <c r="C66" s="25"/>
      <c r="D66" s="25"/>
      <c r="E66" s="25"/>
      <c r="F66" s="25"/>
      <c r="G66" s="25"/>
      <c r="H66" s="25"/>
      <c r="I66" s="25"/>
      <c r="J66" s="25"/>
      <c r="K66" s="25"/>
    </row>
    <row r="67" spans="3:11" ht="12">
      <c r="C67" s="26"/>
      <c r="D67" s="26"/>
      <c r="E67" s="25"/>
      <c r="F67" s="26"/>
      <c r="G67" s="26"/>
      <c r="H67" s="26"/>
      <c r="I67" s="26"/>
      <c r="J67" s="26"/>
      <c r="K67" s="26"/>
    </row>
    <row r="68" spans="3:11" ht="12">
      <c r="C68" s="26"/>
      <c r="D68" s="26"/>
      <c r="E68" s="25"/>
      <c r="F68" s="26"/>
      <c r="G68" s="26"/>
      <c r="H68" s="26"/>
      <c r="I68" s="26"/>
      <c r="J68" s="26"/>
      <c r="K68" s="26"/>
    </row>
    <row r="69" spans="3:11" ht="12">
      <c r="C69" s="25"/>
      <c r="D69" s="25"/>
      <c r="E69" s="25"/>
      <c r="F69" s="25"/>
      <c r="G69" s="25"/>
      <c r="H69" s="25"/>
      <c r="I69" s="25"/>
      <c r="J69" s="25"/>
      <c r="K69" s="25"/>
    </row>
    <row r="70" spans="3:11" ht="12">
      <c r="C70" s="26"/>
      <c r="D70" s="26"/>
      <c r="E70" s="25"/>
      <c r="F70" s="26"/>
      <c r="G70" s="26"/>
      <c r="H70" s="26"/>
      <c r="I70" s="26"/>
      <c r="J70" s="26"/>
      <c r="K70" s="26"/>
    </row>
    <row r="71" spans="3:11" ht="12">
      <c r="C71" s="25"/>
      <c r="D71" s="25"/>
      <c r="E71" s="25"/>
      <c r="F71" s="25"/>
      <c r="G71" s="25"/>
      <c r="H71" s="25"/>
      <c r="I71" s="25"/>
      <c r="J71" s="25"/>
      <c r="K71" s="25"/>
    </row>
    <row r="72" spans="3:11" ht="12">
      <c r="C72" s="25"/>
      <c r="D72" s="25"/>
      <c r="E72" s="25"/>
      <c r="F72" s="25"/>
      <c r="G72" s="25"/>
      <c r="H72" s="25"/>
      <c r="I72" s="25"/>
      <c r="J72" s="25"/>
      <c r="K72" s="25"/>
    </row>
    <row r="73" spans="3:11" ht="12">
      <c r="C73" s="25"/>
      <c r="D73" s="25"/>
      <c r="E73" s="25"/>
      <c r="F73" s="25"/>
      <c r="G73" s="25"/>
      <c r="H73" s="25"/>
      <c r="I73" s="25"/>
      <c r="J73" s="25"/>
      <c r="K73" s="25"/>
    </row>
  </sheetData>
  <mergeCells count="6">
    <mergeCell ref="A6:D6"/>
    <mergeCell ref="A1:D1"/>
    <mergeCell ref="A2:D2"/>
    <mergeCell ref="A5:D5"/>
    <mergeCell ref="A3:D3"/>
    <mergeCell ref="A4:D4"/>
  </mergeCells>
  <printOptions/>
  <pageMargins left="0.984251968503937" right="0.3937007874015748" top="0.7874015748031497" bottom="0.7874015748031497"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J88"/>
  <sheetViews>
    <sheetView view="pageBreakPreview" zoomScaleSheetLayoutView="100" workbookViewId="0" topLeftCell="A22">
      <selection activeCell="A13" sqref="A13"/>
    </sheetView>
  </sheetViews>
  <sheetFormatPr defaultColWidth="9.140625" defaultRowHeight="12.75"/>
  <cols>
    <col min="1" max="1" width="26.140625" style="1" customWidth="1"/>
    <col min="2" max="2" width="4.7109375" style="1" customWidth="1"/>
    <col min="3" max="4" width="17.140625" style="1" customWidth="1"/>
    <col min="5" max="5" width="3.7109375" style="1" customWidth="1"/>
    <col min="6" max="6" width="17.140625" style="1" customWidth="1"/>
    <col min="7" max="7" width="17.00390625" style="1" customWidth="1"/>
    <col min="8" max="16384" width="9.140625" style="1" customWidth="1"/>
  </cols>
  <sheetData>
    <row r="1" spans="1:7" s="9" customFormat="1" ht="12">
      <c r="A1" s="279" t="s">
        <v>138</v>
      </c>
      <c r="B1" s="279"/>
      <c r="C1" s="279"/>
      <c r="D1" s="279"/>
      <c r="E1" s="279"/>
      <c r="F1" s="280"/>
      <c r="G1" s="280"/>
    </row>
    <row r="2" spans="1:7" ht="12">
      <c r="A2" s="281" t="s">
        <v>48</v>
      </c>
      <c r="B2" s="281"/>
      <c r="C2" s="281"/>
      <c r="D2" s="281"/>
      <c r="E2" s="281"/>
      <c r="F2" s="282"/>
      <c r="G2" s="282"/>
    </row>
    <row r="3" spans="1:7" s="9" customFormat="1" ht="12">
      <c r="A3" s="43"/>
      <c r="B3" s="43"/>
      <c r="C3" s="43"/>
      <c r="D3" s="44"/>
      <c r="E3" s="43"/>
      <c r="F3" s="44"/>
      <c r="G3" s="44"/>
    </row>
    <row r="4" spans="1:7" s="9" customFormat="1" ht="12">
      <c r="A4" s="279" t="s">
        <v>87</v>
      </c>
      <c r="B4" s="279"/>
      <c r="C4" s="279"/>
      <c r="D4" s="279"/>
      <c r="E4" s="279"/>
      <c r="F4" s="280"/>
      <c r="G4" s="280"/>
    </row>
    <row r="5" spans="1:7" s="9" customFormat="1" ht="12">
      <c r="A5" s="279" t="s">
        <v>140</v>
      </c>
      <c r="B5" s="279"/>
      <c r="C5" s="279"/>
      <c r="D5" s="279"/>
      <c r="E5" s="279"/>
      <c r="F5" s="280"/>
      <c r="G5" s="280"/>
    </row>
    <row r="6" spans="1:7" s="3" customFormat="1" ht="12">
      <c r="A6" s="278"/>
      <c r="B6" s="278"/>
      <c r="C6" s="278"/>
      <c r="D6" s="278"/>
      <c r="E6" s="278"/>
      <c r="F6" s="278"/>
      <c r="G6" s="278"/>
    </row>
    <row r="7" spans="1:7" s="3" customFormat="1" ht="12">
      <c r="A7" s="129" t="s">
        <v>355</v>
      </c>
      <c r="B7" s="53"/>
      <c r="C7" s="53"/>
      <c r="D7" s="53"/>
      <c r="E7" s="53"/>
      <c r="F7" s="53"/>
      <c r="G7" s="53"/>
    </row>
    <row r="8" spans="1:7" s="3" customFormat="1" ht="12">
      <c r="A8" s="129" t="s">
        <v>88</v>
      </c>
      <c r="B8" s="53"/>
      <c r="C8" s="53"/>
      <c r="D8" s="53"/>
      <c r="E8" s="53"/>
      <c r="F8" s="53"/>
      <c r="G8" s="53"/>
    </row>
    <row r="9" spans="1:7" s="3" customFormat="1" ht="12">
      <c r="A9" s="53"/>
      <c r="B9" s="53"/>
      <c r="C9" s="53"/>
      <c r="D9" s="53"/>
      <c r="E9" s="53"/>
      <c r="F9" s="53"/>
      <c r="G9" s="53"/>
    </row>
    <row r="10" spans="3:7" ht="12.75">
      <c r="C10" s="283" t="s">
        <v>208</v>
      </c>
      <c r="D10" s="283"/>
      <c r="E10" s="14"/>
      <c r="F10" s="283" t="s">
        <v>209</v>
      </c>
      <c r="G10" s="284"/>
    </row>
    <row r="11" spans="3:7" ht="12">
      <c r="C11" s="39" t="s">
        <v>55</v>
      </c>
      <c r="D11" s="39" t="s">
        <v>59</v>
      </c>
      <c r="E11" s="23"/>
      <c r="F11" s="39" t="s">
        <v>60</v>
      </c>
      <c r="G11" s="39" t="s">
        <v>59</v>
      </c>
    </row>
    <row r="12" spans="2:7" ht="12">
      <c r="B12" s="3"/>
      <c r="C12" s="39" t="s">
        <v>61</v>
      </c>
      <c r="D12" s="39" t="s">
        <v>62</v>
      </c>
      <c r="E12" s="23"/>
      <c r="F12" s="39" t="s">
        <v>61</v>
      </c>
      <c r="G12" s="39" t="s">
        <v>63</v>
      </c>
    </row>
    <row r="13" spans="2:7" ht="12">
      <c r="B13" s="15"/>
      <c r="C13" s="39" t="s">
        <v>64</v>
      </c>
      <c r="D13" s="39" t="s">
        <v>66</v>
      </c>
      <c r="E13" s="23"/>
      <c r="F13" s="39" t="s">
        <v>65</v>
      </c>
      <c r="G13" s="39" t="s">
        <v>284</v>
      </c>
    </row>
    <row r="14" spans="2:7" ht="12">
      <c r="B14" s="15"/>
      <c r="C14" s="49">
        <v>38929</v>
      </c>
      <c r="D14" s="49">
        <v>38564</v>
      </c>
      <c r="E14" s="51"/>
      <c r="F14" s="49">
        <v>38929</v>
      </c>
      <c r="G14" s="49">
        <v>38564</v>
      </c>
    </row>
    <row r="15" spans="2:7" ht="12">
      <c r="B15" s="15"/>
      <c r="C15" s="39" t="s">
        <v>144</v>
      </c>
      <c r="D15" s="39" t="s">
        <v>144</v>
      </c>
      <c r="E15" s="23"/>
      <c r="F15" s="39" t="s">
        <v>144</v>
      </c>
      <c r="G15" s="39" t="s">
        <v>144</v>
      </c>
    </row>
    <row r="16" spans="2:7" ht="12">
      <c r="B16" s="3" t="s">
        <v>384</v>
      </c>
      <c r="C16" s="54"/>
      <c r="D16" s="54"/>
      <c r="E16" s="55"/>
      <c r="F16" s="55"/>
      <c r="G16" s="56"/>
    </row>
    <row r="17" spans="1:9" s="3" customFormat="1" ht="12">
      <c r="A17" s="16" t="s">
        <v>68</v>
      </c>
      <c r="B17" s="16" t="s">
        <v>103</v>
      </c>
      <c r="C17" s="57">
        <v>56547.856</v>
      </c>
      <c r="D17" s="64">
        <v>30598.127</v>
      </c>
      <c r="E17" s="57"/>
      <c r="F17" s="57">
        <v>101872.05</v>
      </c>
      <c r="G17" s="64">
        <v>56367</v>
      </c>
      <c r="H17" s="17"/>
      <c r="I17" s="17"/>
    </row>
    <row r="18" spans="1:9" s="3" customFormat="1" ht="12">
      <c r="A18" s="16"/>
      <c r="B18" s="16"/>
      <c r="C18" s="57"/>
      <c r="D18" s="57"/>
      <c r="E18" s="57"/>
      <c r="F18" s="57"/>
      <c r="G18" s="57"/>
      <c r="H18" s="17"/>
      <c r="I18" s="17"/>
    </row>
    <row r="19" spans="1:9" s="3" customFormat="1" ht="12">
      <c r="A19" s="16" t="s">
        <v>69</v>
      </c>
      <c r="B19" s="16"/>
      <c r="C19" s="57">
        <v>-50670.936</v>
      </c>
      <c r="D19" s="64">
        <v>-26882.37</v>
      </c>
      <c r="E19" s="57"/>
      <c r="F19" s="57">
        <v>-91291.145</v>
      </c>
      <c r="G19" s="64">
        <v>-49925</v>
      </c>
      <c r="H19" s="17"/>
      <c r="I19" s="17"/>
    </row>
    <row r="20" spans="1:9" s="3" customFormat="1" ht="12" customHeight="1">
      <c r="A20" s="16"/>
      <c r="B20" s="16"/>
      <c r="C20" s="58"/>
      <c r="D20" s="58"/>
      <c r="E20" s="25"/>
      <c r="F20" s="58"/>
      <c r="G20" s="58"/>
      <c r="H20" s="17"/>
      <c r="I20" s="17"/>
    </row>
    <row r="21" spans="1:9" s="3" customFormat="1" ht="12">
      <c r="A21" s="16" t="s">
        <v>70</v>
      </c>
      <c r="B21" s="16"/>
      <c r="C21" s="57">
        <f>SUM(C17:C20)</f>
        <v>5876.919999999998</v>
      </c>
      <c r="D21" s="64">
        <f>+D17+D19</f>
        <v>3715.7570000000014</v>
      </c>
      <c r="E21" s="25"/>
      <c r="F21" s="57">
        <f>SUM(F17:F20)</f>
        <v>10580.904999999999</v>
      </c>
      <c r="G21" s="64">
        <f>+G17+G19</f>
        <v>6442</v>
      </c>
      <c r="H21" s="17"/>
      <c r="I21" s="17"/>
    </row>
    <row r="22" spans="1:9" s="3" customFormat="1" ht="13.5" customHeight="1">
      <c r="A22" s="16"/>
      <c r="B22" s="16"/>
      <c r="C22" s="57"/>
      <c r="D22" s="57"/>
      <c r="E22" s="25"/>
      <c r="F22" s="57"/>
      <c r="G22" s="57"/>
      <c r="H22" s="17"/>
      <c r="I22" s="17"/>
    </row>
    <row r="23" spans="1:9" s="16" customFormat="1" ht="12">
      <c r="A23" s="16" t="s">
        <v>388</v>
      </c>
      <c r="C23" s="25">
        <f>110.523+14.197</f>
        <v>124.72</v>
      </c>
      <c r="D23" s="64">
        <v>80</v>
      </c>
      <c r="E23" s="25"/>
      <c r="F23" s="25">
        <v>219.186</v>
      </c>
      <c r="G23" s="64">
        <v>70</v>
      </c>
      <c r="H23" s="18"/>
      <c r="I23" s="18"/>
    </row>
    <row r="24" spans="3:9" s="16" customFormat="1" ht="12">
      <c r="C24" s="25"/>
      <c r="D24" s="25"/>
      <c r="E24" s="25"/>
      <c r="F24" s="25"/>
      <c r="G24" s="25"/>
      <c r="H24" s="18"/>
      <c r="I24" s="18"/>
    </row>
    <row r="25" spans="1:9" s="16" customFormat="1" ht="12">
      <c r="A25" s="16" t="s">
        <v>453</v>
      </c>
      <c r="C25" s="25">
        <f>-3579.569-C31-388.25</f>
        <v>-3960.819</v>
      </c>
      <c r="D25" s="25">
        <v>-2340</v>
      </c>
      <c r="E25" s="25"/>
      <c r="F25" s="25">
        <f>-6492.596-F31-388.25*2</f>
        <v>-7258.096</v>
      </c>
      <c r="G25" s="21">
        <v>-3810</v>
      </c>
      <c r="H25" s="18"/>
      <c r="I25" s="18"/>
    </row>
    <row r="26" spans="3:9" s="16" customFormat="1" ht="12">
      <c r="C26" s="25"/>
      <c r="D26" s="25"/>
      <c r="E26" s="25"/>
      <c r="F26" s="25"/>
      <c r="G26" s="25"/>
      <c r="H26" s="18"/>
      <c r="I26" s="18"/>
    </row>
    <row r="27" spans="1:9" s="16" customFormat="1" ht="12">
      <c r="A27" s="16" t="s">
        <v>454</v>
      </c>
      <c r="C27" s="25">
        <f>-1811.929-7.609</f>
        <v>-1819.538</v>
      </c>
      <c r="D27" s="25">
        <v>-800</v>
      </c>
      <c r="E27" s="25"/>
      <c r="F27" s="25">
        <f>-3633.704-7.609*2</f>
        <v>-3648.922</v>
      </c>
      <c r="G27" s="21">
        <v>-1230.73</v>
      </c>
      <c r="H27" s="18"/>
      <c r="I27" s="18"/>
    </row>
    <row r="28" spans="3:9" s="16" customFormat="1" ht="12">
      <c r="C28" s="25"/>
      <c r="D28" s="25"/>
      <c r="E28" s="25"/>
      <c r="F28" s="25"/>
      <c r="G28" s="25"/>
      <c r="H28" s="18"/>
      <c r="I28" s="18"/>
    </row>
    <row r="29" spans="1:9" s="16" customFormat="1" ht="12">
      <c r="A29" s="16" t="s">
        <v>455</v>
      </c>
      <c r="C29" s="25">
        <v>-25.295</v>
      </c>
      <c r="D29" s="25">
        <v>-37</v>
      </c>
      <c r="E29" s="25"/>
      <c r="F29" s="25">
        <v>-209.256</v>
      </c>
      <c r="G29" s="21">
        <v>-81.791</v>
      </c>
      <c r="H29" s="18"/>
      <c r="I29" s="18"/>
    </row>
    <row r="30" spans="3:9" s="16" customFormat="1" ht="12">
      <c r="C30" s="25"/>
      <c r="D30" s="25"/>
      <c r="E30" s="25"/>
      <c r="F30" s="25"/>
      <c r="G30" s="21"/>
      <c r="H30" s="18"/>
      <c r="I30" s="18"/>
    </row>
    <row r="31" spans="1:9" s="16" customFormat="1" ht="12">
      <c r="A31" s="16" t="s">
        <v>292</v>
      </c>
      <c r="C31" s="25">
        <v>-7</v>
      </c>
      <c r="D31" s="25">
        <v>0</v>
      </c>
      <c r="E31" s="25"/>
      <c r="F31" s="25">
        <v>-11</v>
      </c>
      <c r="G31" s="21">
        <f>+D31</f>
        <v>0</v>
      </c>
      <c r="H31" s="18"/>
      <c r="I31" s="18"/>
    </row>
    <row r="32" spans="3:9" s="16" customFormat="1" ht="12">
      <c r="C32" s="58"/>
      <c r="D32" s="58"/>
      <c r="E32" s="25"/>
      <c r="F32" s="58"/>
      <c r="G32" s="58"/>
      <c r="H32" s="18"/>
      <c r="I32" s="18"/>
    </row>
    <row r="33" spans="1:9" s="16" customFormat="1" ht="12">
      <c r="A33" s="16" t="s">
        <v>458</v>
      </c>
      <c r="C33" s="25">
        <f>SUM(C21:C32)</f>
        <v>188.98799999999852</v>
      </c>
      <c r="D33" s="25">
        <f>SUM(D21:D32)</f>
        <v>618.7570000000014</v>
      </c>
      <c r="E33" s="25"/>
      <c r="F33" s="25">
        <f>SUM(F21:F32)</f>
        <v>-327.183000000001</v>
      </c>
      <c r="G33" s="25">
        <f>SUM(G21:G32)</f>
        <v>1389.479</v>
      </c>
      <c r="H33" s="18"/>
      <c r="I33" s="18"/>
    </row>
    <row r="34" spans="3:9" s="16" customFormat="1" ht="12">
      <c r="C34" s="25"/>
      <c r="D34" s="25"/>
      <c r="E34" s="25"/>
      <c r="F34" s="25"/>
      <c r="G34" s="25"/>
      <c r="H34" s="18"/>
      <c r="I34" s="18"/>
    </row>
    <row r="35" spans="1:10" s="16" customFormat="1" ht="12">
      <c r="A35" s="16" t="s">
        <v>72</v>
      </c>
      <c r="B35" s="16" t="s">
        <v>337</v>
      </c>
      <c r="C35" s="25">
        <v>-115.239</v>
      </c>
      <c r="D35" s="64">
        <v>-249</v>
      </c>
      <c r="E35" s="25"/>
      <c r="F35" s="25">
        <v>-57.8</v>
      </c>
      <c r="G35" s="64">
        <v>-558</v>
      </c>
      <c r="H35" s="18"/>
      <c r="I35" s="127"/>
      <c r="J35" s="128"/>
    </row>
    <row r="36" spans="3:9" s="16" customFormat="1" ht="12">
      <c r="C36" s="58"/>
      <c r="D36" s="58"/>
      <c r="E36" s="25"/>
      <c r="F36" s="58"/>
      <c r="G36" s="58"/>
      <c r="H36" s="18"/>
      <c r="I36" s="18"/>
    </row>
    <row r="37" spans="1:9" s="16" customFormat="1" ht="12.75" thickBot="1">
      <c r="A37" s="16" t="s">
        <v>457</v>
      </c>
      <c r="C37" s="59">
        <f>SUM(C33:C36)</f>
        <v>73.74899999999852</v>
      </c>
      <c r="D37" s="59">
        <f>SUM(D33:D36)</f>
        <v>369.7570000000014</v>
      </c>
      <c r="E37" s="25"/>
      <c r="F37" s="59">
        <f>SUM(F33:F36)</f>
        <v>-384.983000000001</v>
      </c>
      <c r="G37" s="59">
        <f>SUM(G33:G36)</f>
        <v>831.479</v>
      </c>
      <c r="H37" s="18"/>
      <c r="I37" s="18"/>
    </row>
    <row r="38" spans="3:9" s="16" customFormat="1" ht="12.75" thickTop="1">
      <c r="C38" s="25"/>
      <c r="D38" s="25"/>
      <c r="E38" s="25"/>
      <c r="F38" s="25"/>
      <c r="G38" s="25"/>
      <c r="H38" s="18"/>
      <c r="I38" s="18"/>
    </row>
    <row r="39" spans="3:9" s="16" customFormat="1" ht="12">
      <c r="C39" s="25"/>
      <c r="D39" s="25"/>
      <c r="E39" s="25"/>
      <c r="F39" s="25"/>
      <c r="G39" s="25"/>
      <c r="H39" s="18"/>
      <c r="I39" s="18"/>
    </row>
    <row r="40" spans="1:9" s="16" customFormat="1" ht="15" customHeight="1">
      <c r="A40" s="16" t="s">
        <v>380</v>
      </c>
      <c r="C40" s="25"/>
      <c r="D40" s="25"/>
      <c r="E40" s="25"/>
      <c r="F40" s="25"/>
      <c r="G40" s="25"/>
      <c r="H40" s="18"/>
      <c r="I40" s="18"/>
    </row>
    <row r="41" spans="1:9" s="16" customFormat="1" ht="14.25" customHeight="1">
      <c r="A41" s="16" t="s">
        <v>283</v>
      </c>
      <c r="C41" s="25">
        <f>+C37</f>
        <v>73.74899999999852</v>
      </c>
      <c r="D41" s="25">
        <f>+D37</f>
        <v>369.7570000000014</v>
      </c>
      <c r="E41" s="25"/>
      <c r="F41" s="25">
        <f>+F37</f>
        <v>-384.983000000001</v>
      </c>
      <c r="G41" s="25">
        <f>+G37</f>
        <v>831.479</v>
      </c>
      <c r="H41" s="18"/>
      <c r="I41" s="18"/>
    </row>
    <row r="42" spans="1:9" s="16" customFormat="1" ht="14.25" customHeight="1">
      <c r="A42" s="16" t="s">
        <v>381</v>
      </c>
      <c r="C42" s="25">
        <v>0</v>
      </c>
      <c r="D42" s="64">
        <v>0</v>
      </c>
      <c r="E42" s="25"/>
      <c r="F42" s="25">
        <v>0</v>
      </c>
      <c r="G42" s="25">
        <v>0</v>
      </c>
      <c r="H42" s="18"/>
      <c r="I42" s="18"/>
    </row>
    <row r="43" spans="3:9" s="16" customFormat="1" ht="14.25" customHeight="1" thickBot="1">
      <c r="C43" s="59">
        <f>SUM(C41:C42)</f>
        <v>73.74899999999852</v>
      </c>
      <c r="D43" s="59">
        <f>SUM(D41:D42)</f>
        <v>369.7570000000014</v>
      </c>
      <c r="E43" s="25"/>
      <c r="F43" s="59">
        <f>SUM(F41:F42)</f>
        <v>-384.983000000001</v>
      </c>
      <c r="G43" s="59">
        <f>SUM(G41:G42)</f>
        <v>831.479</v>
      </c>
      <c r="H43" s="18"/>
      <c r="I43" s="18"/>
    </row>
    <row r="44" spans="3:9" s="16" customFormat="1" ht="12.75" thickTop="1">
      <c r="C44" s="18"/>
      <c r="D44" s="18"/>
      <c r="E44" s="18"/>
      <c r="F44" s="18"/>
      <c r="G44" s="18"/>
      <c r="H44" s="18"/>
      <c r="I44" s="18"/>
    </row>
    <row r="45" spans="3:9" s="16" customFormat="1" ht="12">
      <c r="C45" s="18"/>
      <c r="D45" s="18"/>
      <c r="E45" s="18"/>
      <c r="F45" s="18"/>
      <c r="G45" s="18"/>
      <c r="H45" s="18"/>
      <c r="I45" s="18"/>
    </row>
    <row r="46" spans="1:9" s="16" customFormat="1" ht="12">
      <c r="A46" s="16" t="s">
        <v>152</v>
      </c>
      <c r="B46" s="16" t="s">
        <v>346</v>
      </c>
      <c r="C46" s="151">
        <f>+'Notes B'!G164</f>
        <v>0.03277733333333268</v>
      </c>
      <c r="D46" s="149">
        <f>+'Notes B'!H164</f>
        <v>0.6030547672635963</v>
      </c>
      <c r="E46" s="18"/>
      <c r="F46" s="151">
        <f>+'Notes B'!J164</f>
        <v>-0.171103555555556</v>
      </c>
      <c r="G46" s="150">
        <f>+'Notes B'!K164</f>
        <v>1.6612967032967034</v>
      </c>
      <c r="H46" s="18"/>
      <c r="I46" s="18"/>
    </row>
    <row r="47" spans="1:9" s="16" customFormat="1" ht="12">
      <c r="A47" s="16" t="s">
        <v>351</v>
      </c>
      <c r="B47" s="16" t="s">
        <v>346</v>
      </c>
      <c r="C47" s="151">
        <f>+'Notes B'!G174</f>
        <v>0.029797575757575162</v>
      </c>
      <c r="D47" s="149">
        <f>+'Notes B'!H174</f>
        <v>0.6030547672635963</v>
      </c>
      <c r="E47" s="18"/>
      <c r="F47" s="151">
        <f>+'Notes B'!J174</f>
        <v>-0.15554868686868728</v>
      </c>
      <c r="G47" s="150">
        <f>+'Notes B'!K174</f>
        <v>1.6612967032967034</v>
      </c>
      <c r="H47" s="18"/>
      <c r="I47" s="18"/>
    </row>
    <row r="48" spans="3:9" s="16" customFormat="1" ht="12">
      <c r="C48" s="18"/>
      <c r="D48" s="18"/>
      <c r="E48" s="18"/>
      <c r="F48" s="18"/>
      <c r="G48" s="18"/>
      <c r="H48" s="18"/>
      <c r="I48" s="18"/>
    </row>
    <row r="49" spans="1:9" s="16" customFormat="1" ht="12">
      <c r="A49" s="16" t="s">
        <v>153</v>
      </c>
      <c r="C49" s="18"/>
      <c r="D49" s="18"/>
      <c r="E49" s="18"/>
      <c r="F49" s="18"/>
      <c r="G49" s="18"/>
      <c r="H49" s="18"/>
      <c r="I49" s="18"/>
    </row>
    <row r="50" spans="3:9" s="16" customFormat="1" ht="8.25" customHeight="1">
      <c r="C50" s="18"/>
      <c r="D50" s="18"/>
      <c r="E50" s="18"/>
      <c r="F50" s="18"/>
      <c r="G50" s="18"/>
      <c r="H50" s="18"/>
      <c r="I50" s="18"/>
    </row>
    <row r="51" spans="1:9" s="181" customFormat="1" ht="12">
      <c r="A51" s="276" t="s">
        <v>6</v>
      </c>
      <c r="B51" s="277"/>
      <c r="C51" s="277"/>
      <c r="D51" s="277"/>
      <c r="E51" s="277"/>
      <c r="F51" s="277"/>
      <c r="G51" s="277"/>
      <c r="H51" s="180"/>
      <c r="I51" s="180"/>
    </row>
    <row r="52" spans="1:9" s="181" customFormat="1" ht="12">
      <c r="A52" s="277"/>
      <c r="B52" s="277"/>
      <c r="C52" s="277"/>
      <c r="D52" s="277"/>
      <c r="E52" s="277"/>
      <c r="F52" s="277"/>
      <c r="G52" s="277"/>
      <c r="H52" s="180"/>
      <c r="I52" s="180"/>
    </row>
    <row r="53" spans="3:9" s="181" customFormat="1" ht="12">
      <c r="C53" s="180"/>
      <c r="D53" s="180"/>
      <c r="E53" s="180"/>
      <c r="F53" s="180"/>
      <c r="G53" s="180"/>
      <c r="H53" s="180"/>
      <c r="I53" s="180"/>
    </row>
    <row r="54" spans="1:9" s="181" customFormat="1" ht="12">
      <c r="A54" s="274" t="s">
        <v>383</v>
      </c>
      <c r="B54" s="275"/>
      <c r="C54" s="275"/>
      <c r="D54" s="275"/>
      <c r="E54" s="275"/>
      <c r="F54" s="275"/>
      <c r="G54" s="275"/>
      <c r="H54" s="180"/>
      <c r="I54" s="180"/>
    </row>
    <row r="55" spans="1:9" s="181" customFormat="1" ht="12">
      <c r="A55" s="275"/>
      <c r="B55" s="275"/>
      <c r="C55" s="275"/>
      <c r="D55" s="275"/>
      <c r="E55" s="275"/>
      <c r="F55" s="275"/>
      <c r="G55" s="275"/>
      <c r="H55" s="180"/>
      <c r="I55" s="180"/>
    </row>
    <row r="56" spans="1:9" s="16" customFormat="1" ht="12">
      <c r="A56" s="275"/>
      <c r="B56" s="275"/>
      <c r="C56" s="275"/>
      <c r="D56" s="275"/>
      <c r="E56" s="275"/>
      <c r="F56" s="275"/>
      <c r="G56" s="275"/>
      <c r="H56" s="18"/>
      <c r="I56" s="18"/>
    </row>
    <row r="57" spans="3:9" s="16" customFormat="1" ht="12">
      <c r="C57" s="18"/>
      <c r="D57" s="18"/>
      <c r="E57" s="18"/>
      <c r="F57" s="18"/>
      <c r="G57" s="18"/>
      <c r="H57" s="18"/>
      <c r="I57" s="18"/>
    </row>
    <row r="58" spans="3:9" s="16" customFormat="1" ht="12">
      <c r="C58" s="18"/>
      <c r="D58" s="18"/>
      <c r="E58" s="18"/>
      <c r="F58" s="18"/>
      <c r="G58" s="18"/>
      <c r="H58" s="18"/>
      <c r="I58" s="18"/>
    </row>
    <row r="59" spans="3:9" s="16" customFormat="1" ht="12">
      <c r="C59" s="18"/>
      <c r="D59" s="18"/>
      <c r="E59" s="18"/>
      <c r="F59" s="18"/>
      <c r="G59" s="18"/>
      <c r="H59" s="18"/>
      <c r="I59" s="18"/>
    </row>
    <row r="60" spans="3:9" s="16" customFormat="1" ht="12">
      <c r="C60" s="18"/>
      <c r="D60" s="18"/>
      <c r="E60" s="18"/>
      <c r="F60" s="18"/>
      <c r="G60" s="18"/>
      <c r="H60" s="18"/>
      <c r="I60" s="18"/>
    </row>
    <row r="61" spans="3:9" s="16" customFormat="1" ht="12">
      <c r="C61" s="18"/>
      <c r="D61" s="18"/>
      <c r="E61" s="18"/>
      <c r="F61" s="18"/>
      <c r="G61" s="18"/>
      <c r="H61" s="18"/>
      <c r="I61" s="18"/>
    </row>
    <row r="62" spans="3:9" s="16" customFormat="1" ht="12">
      <c r="C62" s="18"/>
      <c r="D62" s="18"/>
      <c r="E62" s="18"/>
      <c r="F62" s="18"/>
      <c r="G62" s="18"/>
      <c r="H62" s="18"/>
      <c r="I62" s="18"/>
    </row>
    <row r="63" spans="3:9" s="16" customFormat="1" ht="12">
      <c r="C63" s="18"/>
      <c r="D63" s="18"/>
      <c r="E63" s="18"/>
      <c r="F63" s="18"/>
      <c r="G63" s="18"/>
      <c r="H63" s="18"/>
      <c r="I63" s="18"/>
    </row>
    <row r="64" spans="3:9" s="16" customFormat="1" ht="12">
      <c r="C64" s="18"/>
      <c r="D64" s="18"/>
      <c r="E64" s="18"/>
      <c r="F64" s="18"/>
      <c r="G64" s="18"/>
      <c r="H64" s="18"/>
      <c r="I64" s="18"/>
    </row>
    <row r="65" spans="3:9" s="16" customFormat="1" ht="12">
      <c r="C65" s="18"/>
      <c r="D65" s="18"/>
      <c r="E65" s="18"/>
      <c r="F65" s="18"/>
      <c r="G65" s="18"/>
      <c r="H65" s="18"/>
      <c r="I65" s="18"/>
    </row>
    <row r="66" spans="3:9" s="16" customFormat="1" ht="12">
      <c r="C66" s="18"/>
      <c r="D66" s="18"/>
      <c r="E66" s="18"/>
      <c r="F66" s="18"/>
      <c r="G66" s="18"/>
      <c r="H66" s="18"/>
      <c r="I66" s="18"/>
    </row>
    <row r="67" spans="3:9" s="16" customFormat="1" ht="12">
      <c r="C67" s="18"/>
      <c r="D67" s="18"/>
      <c r="E67" s="18"/>
      <c r="F67" s="18"/>
      <c r="G67" s="18"/>
      <c r="H67" s="18"/>
      <c r="I67" s="18"/>
    </row>
    <row r="68" spans="3:9" s="16" customFormat="1" ht="12">
      <c r="C68" s="18"/>
      <c r="D68" s="18"/>
      <c r="E68" s="18"/>
      <c r="F68" s="18"/>
      <c r="G68" s="18"/>
      <c r="H68" s="18"/>
      <c r="I68" s="18"/>
    </row>
    <row r="69" spans="3:9" s="16" customFormat="1" ht="12">
      <c r="C69" s="18"/>
      <c r="D69" s="18"/>
      <c r="E69" s="18"/>
      <c r="F69" s="18"/>
      <c r="G69" s="18"/>
      <c r="H69" s="18"/>
      <c r="I69" s="18"/>
    </row>
    <row r="70" spans="3:9" s="16" customFormat="1" ht="12">
      <c r="C70" s="18"/>
      <c r="D70" s="18"/>
      <c r="E70" s="18"/>
      <c r="F70" s="18"/>
      <c r="G70" s="18"/>
      <c r="H70" s="18"/>
      <c r="I70" s="18"/>
    </row>
    <row r="71" spans="3:9" s="16" customFormat="1" ht="12">
      <c r="C71" s="18"/>
      <c r="D71" s="18"/>
      <c r="E71" s="18"/>
      <c r="F71" s="18"/>
      <c r="G71" s="18"/>
      <c r="H71" s="18"/>
      <c r="I71" s="18"/>
    </row>
    <row r="72" spans="3:9" s="16" customFormat="1" ht="12">
      <c r="C72" s="18"/>
      <c r="D72" s="18"/>
      <c r="E72" s="18"/>
      <c r="F72" s="18"/>
      <c r="G72" s="18"/>
      <c r="H72" s="18"/>
      <c r="I72" s="18"/>
    </row>
    <row r="73" spans="3:9" s="16" customFormat="1" ht="12">
      <c r="C73" s="18"/>
      <c r="D73" s="18"/>
      <c r="E73" s="18"/>
      <c r="F73" s="18"/>
      <c r="G73" s="18"/>
      <c r="H73" s="18"/>
      <c r="I73" s="18"/>
    </row>
    <row r="74" spans="3:9" s="16" customFormat="1" ht="12">
      <c r="C74" s="18"/>
      <c r="D74" s="18"/>
      <c r="E74" s="18"/>
      <c r="F74" s="18"/>
      <c r="G74" s="18"/>
      <c r="H74" s="18"/>
      <c r="I74" s="18"/>
    </row>
    <row r="75" spans="3:9" s="16" customFormat="1" ht="12">
      <c r="C75" s="18"/>
      <c r="D75" s="18"/>
      <c r="E75" s="18"/>
      <c r="F75" s="18"/>
      <c r="G75" s="18"/>
      <c r="H75" s="18"/>
      <c r="I75" s="18"/>
    </row>
    <row r="76" spans="3:9" s="16" customFormat="1" ht="12">
      <c r="C76" s="18"/>
      <c r="D76" s="18"/>
      <c r="E76" s="18"/>
      <c r="F76" s="18"/>
      <c r="G76" s="18"/>
      <c r="H76" s="18"/>
      <c r="I76" s="18"/>
    </row>
    <row r="77" spans="3:9" s="16" customFormat="1" ht="12">
      <c r="C77" s="18"/>
      <c r="D77" s="18"/>
      <c r="E77" s="18"/>
      <c r="F77" s="18"/>
      <c r="G77" s="18"/>
      <c r="H77" s="18"/>
      <c r="I77" s="18"/>
    </row>
    <row r="78" spans="3:9" s="16" customFormat="1" ht="12">
      <c r="C78" s="18"/>
      <c r="D78" s="18"/>
      <c r="E78" s="18"/>
      <c r="F78" s="18"/>
      <c r="G78" s="18"/>
      <c r="H78" s="18"/>
      <c r="I78" s="18"/>
    </row>
    <row r="79" spans="3:9" s="16" customFormat="1" ht="12">
      <c r="C79" s="18"/>
      <c r="D79" s="18"/>
      <c r="E79" s="18"/>
      <c r="F79" s="18"/>
      <c r="G79" s="18"/>
      <c r="H79" s="18"/>
      <c r="I79" s="18"/>
    </row>
    <row r="80" spans="3:9" s="16" customFormat="1" ht="12">
      <c r="C80" s="18"/>
      <c r="D80" s="18"/>
      <c r="E80" s="18"/>
      <c r="F80" s="18"/>
      <c r="G80" s="18"/>
      <c r="H80" s="18"/>
      <c r="I80" s="18"/>
    </row>
    <row r="81" spans="3:9" s="16" customFormat="1" ht="12">
      <c r="C81" s="18"/>
      <c r="D81" s="18"/>
      <c r="E81" s="18"/>
      <c r="F81" s="18"/>
      <c r="G81" s="18"/>
      <c r="H81" s="18"/>
      <c r="I81" s="18"/>
    </row>
    <row r="82" spans="3:9" s="16" customFormat="1" ht="12">
      <c r="C82" s="18"/>
      <c r="D82" s="18"/>
      <c r="E82" s="18"/>
      <c r="F82" s="18"/>
      <c r="G82" s="18"/>
      <c r="H82" s="18"/>
      <c r="I82" s="18"/>
    </row>
    <row r="83" spans="3:9" s="16" customFormat="1" ht="12">
      <c r="C83" s="18"/>
      <c r="D83" s="18"/>
      <c r="E83" s="18"/>
      <c r="F83" s="18"/>
      <c r="G83" s="18"/>
      <c r="H83" s="18"/>
      <c r="I83" s="18"/>
    </row>
    <row r="84" spans="3:9" s="16" customFormat="1" ht="12">
      <c r="C84" s="18"/>
      <c r="D84" s="18"/>
      <c r="E84" s="18"/>
      <c r="F84" s="18"/>
      <c r="G84" s="18"/>
      <c r="H84" s="18"/>
      <c r="I84" s="18"/>
    </row>
    <row r="85" spans="3:9" s="16" customFormat="1" ht="12">
      <c r="C85" s="18"/>
      <c r="D85" s="18"/>
      <c r="E85" s="18"/>
      <c r="F85" s="18"/>
      <c r="G85" s="18"/>
      <c r="H85" s="18"/>
      <c r="I85" s="18"/>
    </row>
    <row r="86" spans="3:9" s="16" customFormat="1" ht="12">
      <c r="C86" s="18"/>
      <c r="D86" s="18"/>
      <c r="E86" s="18"/>
      <c r="F86" s="18"/>
      <c r="G86" s="18"/>
      <c r="H86" s="18"/>
      <c r="I86" s="18"/>
    </row>
    <row r="87" spans="3:9" s="16" customFormat="1" ht="12">
      <c r="C87" s="18"/>
      <c r="D87" s="18"/>
      <c r="E87" s="18"/>
      <c r="F87" s="18"/>
      <c r="G87" s="18"/>
      <c r="H87" s="18"/>
      <c r="I87" s="18"/>
    </row>
    <row r="88" spans="3:9" s="16" customFormat="1" ht="12">
      <c r="C88" s="18"/>
      <c r="D88" s="18"/>
      <c r="E88" s="18"/>
      <c r="F88" s="18"/>
      <c r="G88" s="18"/>
      <c r="H88" s="18"/>
      <c r="I88" s="18"/>
    </row>
    <row r="89" s="16" customFormat="1" ht="12"/>
    <row r="90" s="16" customFormat="1" ht="12"/>
    <row r="91" s="16" customFormat="1" ht="12"/>
    <row r="92" s="16" customFormat="1" ht="12"/>
    <row r="93" s="16" customFormat="1" ht="12"/>
    <row r="94" s="16" customFormat="1" ht="12"/>
    <row r="95" s="16" customFormat="1" ht="12"/>
    <row r="96" s="16" customFormat="1" ht="12"/>
    <row r="97" s="16" customFormat="1" ht="12"/>
    <row r="98" s="16" customFormat="1" ht="12"/>
    <row r="99" s="16" customFormat="1" ht="12"/>
    <row r="100" s="16" customFormat="1" ht="12"/>
    <row r="101" s="16" customFormat="1" ht="12"/>
    <row r="102" s="16" customFormat="1" ht="12"/>
    <row r="103" s="16" customFormat="1" ht="12"/>
    <row r="104" s="16" customFormat="1" ht="12"/>
    <row r="105" s="16" customFormat="1" ht="12"/>
    <row r="106" s="16" customFormat="1" ht="12"/>
    <row r="107" s="16" customFormat="1" ht="12"/>
    <row r="108" s="16" customFormat="1" ht="12"/>
    <row r="109" s="16" customFormat="1" ht="12"/>
    <row r="110" s="16" customFormat="1" ht="12"/>
    <row r="111" s="16" customFormat="1" ht="12"/>
    <row r="112" s="16" customFormat="1" ht="12"/>
    <row r="113" s="16" customFormat="1" ht="12"/>
    <row r="114" s="16" customFormat="1" ht="12"/>
    <row r="115" s="16" customFormat="1" ht="12"/>
    <row r="116" s="16" customFormat="1" ht="12"/>
    <row r="117" s="16" customFormat="1" ht="12"/>
    <row r="118" s="16" customFormat="1" ht="12"/>
    <row r="119" s="16" customFormat="1" ht="12"/>
    <row r="120" s="16" customFormat="1" ht="12"/>
    <row r="121" s="16" customFormat="1" ht="12"/>
    <row r="122" s="16" customFormat="1" ht="12"/>
    <row r="123" s="16" customFormat="1" ht="12"/>
    <row r="124" s="16" customFormat="1" ht="12"/>
    <row r="125" s="16" customFormat="1" ht="12"/>
    <row r="126" s="16" customFormat="1" ht="12"/>
    <row r="127" s="16" customFormat="1" ht="12"/>
    <row r="128" s="16" customFormat="1" ht="12"/>
    <row r="129" s="16" customFormat="1" ht="12"/>
    <row r="130" s="16" customFormat="1" ht="12"/>
    <row r="131" s="16" customFormat="1" ht="12"/>
    <row r="132" s="16" customFormat="1" ht="12"/>
    <row r="133" s="16" customFormat="1" ht="12"/>
    <row r="134" s="16" customFormat="1" ht="12"/>
    <row r="135" s="16" customFormat="1" ht="12"/>
    <row r="136" s="16" customFormat="1" ht="12"/>
    <row r="137" s="16" customFormat="1" ht="12"/>
    <row r="138" s="16" customFormat="1" ht="12"/>
    <row r="139" s="16" customFormat="1" ht="12"/>
    <row r="140" s="16" customFormat="1" ht="12"/>
    <row r="141" s="16" customFormat="1" ht="12"/>
    <row r="142" s="16" customFormat="1" ht="12"/>
    <row r="143" s="16" customFormat="1" ht="12"/>
    <row r="144" s="16" customFormat="1" ht="12"/>
    <row r="145" s="16" customFormat="1" ht="12"/>
    <row r="146" s="16" customFormat="1" ht="12"/>
    <row r="147" s="16" customFormat="1" ht="12"/>
    <row r="148" s="16" customFormat="1" ht="12"/>
    <row r="149" s="16" customFormat="1" ht="12"/>
    <row r="150" s="16" customFormat="1" ht="12"/>
    <row r="151" s="16" customFormat="1" ht="12"/>
    <row r="152" s="16" customFormat="1" ht="12"/>
    <row r="153" s="16" customFormat="1" ht="12"/>
    <row r="154" s="16" customFormat="1" ht="12"/>
    <row r="155" s="16" customFormat="1" ht="12"/>
    <row r="156" s="16" customFormat="1" ht="12"/>
    <row r="157" s="16" customFormat="1" ht="12"/>
    <row r="158" s="16" customFormat="1" ht="12"/>
    <row r="159" s="16" customFormat="1" ht="12"/>
    <row r="160" s="16" customFormat="1" ht="12"/>
    <row r="161" s="16" customFormat="1" ht="12"/>
    <row r="162" s="16" customFormat="1" ht="12"/>
    <row r="163" s="16" customFormat="1" ht="12"/>
    <row r="164" s="16" customFormat="1" ht="12"/>
    <row r="165" s="16" customFormat="1" ht="12"/>
    <row r="166" s="16" customFormat="1" ht="12"/>
    <row r="167" s="16" customFormat="1" ht="12"/>
    <row r="168" s="16" customFormat="1" ht="12"/>
    <row r="169" s="16" customFormat="1" ht="12"/>
    <row r="170" s="16" customFormat="1" ht="12"/>
    <row r="171" s="16" customFormat="1" ht="12"/>
    <row r="172" s="16" customFormat="1" ht="12"/>
    <row r="173" s="16" customFormat="1" ht="12"/>
    <row r="174" s="16" customFormat="1" ht="12"/>
    <row r="175" s="16" customFormat="1" ht="12"/>
    <row r="176" s="16" customFormat="1" ht="12"/>
    <row r="177" s="16" customFormat="1" ht="12"/>
    <row r="178" s="16" customFormat="1" ht="12"/>
    <row r="179" s="16" customFormat="1" ht="12"/>
    <row r="180" s="16" customFormat="1" ht="12"/>
    <row r="181" s="16" customFormat="1" ht="12"/>
    <row r="182" s="16" customFormat="1" ht="12"/>
    <row r="183" s="16" customFormat="1" ht="12"/>
    <row r="184" s="16" customFormat="1" ht="12"/>
    <row r="185" s="16" customFormat="1" ht="12"/>
    <row r="186" s="16" customFormat="1" ht="12"/>
    <row r="187" s="16" customFormat="1" ht="12"/>
    <row r="188" s="16" customFormat="1" ht="12"/>
    <row r="189" s="16" customFormat="1" ht="12"/>
    <row r="190" s="16" customFormat="1" ht="12"/>
    <row r="191" s="16" customFormat="1" ht="12"/>
    <row r="192" s="16" customFormat="1" ht="12"/>
    <row r="193" s="16" customFormat="1" ht="12"/>
    <row r="194" s="16" customFormat="1" ht="12"/>
    <row r="195" s="16" customFormat="1" ht="12"/>
    <row r="196" s="16" customFormat="1" ht="12"/>
    <row r="197" s="16" customFormat="1" ht="12"/>
    <row r="198" s="16" customFormat="1" ht="12"/>
    <row r="199" s="16" customFormat="1" ht="12"/>
    <row r="200" s="16" customFormat="1" ht="12"/>
    <row r="201" s="16" customFormat="1" ht="12"/>
    <row r="202" s="16" customFormat="1" ht="12"/>
    <row r="203" s="16" customFormat="1" ht="12"/>
    <row r="204" s="16" customFormat="1" ht="12"/>
    <row r="205" s="16" customFormat="1" ht="12"/>
    <row r="206" s="16" customFormat="1" ht="12"/>
    <row r="207" s="16" customFormat="1" ht="12"/>
    <row r="208" s="16" customFormat="1" ht="12"/>
    <row r="209" s="16" customFormat="1" ht="12"/>
    <row r="210" s="16" customFormat="1" ht="12"/>
    <row r="211" s="16" customFormat="1" ht="12"/>
    <row r="212" s="16" customFormat="1" ht="12"/>
    <row r="213" s="16" customFormat="1" ht="12"/>
    <row r="214" s="16" customFormat="1" ht="12"/>
    <row r="215" s="16" customFormat="1" ht="12"/>
    <row r="216" s="16" customFormat="1" ht="12"/>
    <row r="217" s="16" customFormat="1" ht="12"/>
    <row r="218" s="16" customFormat="1" ht="12"/>
    <row r="219" s="16" customFormat="1" ht="12"/>
    <row r="220" s="16" customFormat="1" ht="12"/>
    <row r="221" s="16" customFormat="1" ht="12"/>
    <row r="222" s="16" customFormat="1" ht="12"/>
    <row r="223" s="16" customFormat="1" ht="12"/>
    <row r="224" s="16" customFormat="1" ht="12"/>
    <row r="225" s="16" customFormat="1" ht="12"/>
    <row r="226" s="16" customFormat="1" ht="12"/>
    <row r="227" s="16" customFormat="1" ht="12"/>
    <row r="228" s="16" customFormat="1" ht="12"/>
    <row r="229" s="16" customFormat="1" ht="12"/>
    <row r="230" s="16" customFormat="1" ht="12"/>
    <row r="231" s="16" customFormat="1" ht="12"/>
    <row r="232" s="16" customFormat="1" ht="12"/>
    <row r="233" s="16" customFormat="1" ht="12"/>
    <row r="234" s="16" customFormat="1" ht="12"/>
    <row r="235" s="16" customFormat="1" ht="12"/>
    <row r="236" s="16" customFormat="1" ht="12"/>
    <row r="237" s="16" customFormat="1" ht="12"/>
    <row r="238" s="16" customFormat="1" ht="12"/>
    <row r="239" s="16" customFormat="1" ht="12"/>
    <row r="240" s="16" customFormat="1" ht="12"/>
    <row r="241" s="16" customFormat="1" ht="12"/>
    <row r="242" s="16" customFormat="1" ht="12"/>
    <row r="243" s="16" customFormat="1" ht="12"/>
    <row r="244" s="16" customFormat="1" ht="12"/>
    <row r="245" s="16" customFormat="1" ht="12"/>
    <row r="246" s="16" customFormat="1" ht="12"/>
    <row r="247" s="16" customFormat="1" ht="12"/>
    <row r="248" s="16" customFormat="1" ht="12"/>
    <row r="249" s="16" customFormat="1" ht="12"/>
    <row r="250" s="16" customFormat="1" ht="12"/>
    <row r="251" s="16" customFormat="1" ht="12"/>
    <row r="252" s="16" customFormat="1" ht="12"/>
    <row r="253" s="16" customFormat="1" ht="12"/>
    <row r="254" s="16" customFormat="1" ht="12"/>
    <row r="255" s="16" customFormat="1" ht="12"/>
    <row r="256" s="16" customFormat="1" ht="12"/>
    <row r="257" s="16" customFormat="1" ht="12"/>
    <row r="258" s="16" customFormat="1" ht="12"/>
    <row r="259" s="16" customFormat="1" ht="12"/>
    <row r="260" s="16" customFormat="1" ht="12"/>
    <row r="261" s="16" customFormat="1" ht="12"/>
    <row r="262" s="16" customFormat="1" ht="12"/>
    <row r="263" s="16" customFormat="1" ht="12"/>
    <row r="264" s="16" customFormat="1" ht="12"/>
    <row r="265" s="16" customFormat="1" ht="12"/>
    <row r="266" s="16" customFormat="1" ht="12"/>
    <row r="267" s="16" customFormat="1" ht="12"/>
    <row r="268" s="16" customFormat="1" ht="12"/>
    <row r="269" s="16" customFormat="1" ht="12"/>
    <row r="270" s="16" customFormat="1" ht="12"/>
    <row r="271" s="16" customFormat="1" ht="12"/>
    <row r="272" s="16" customFormat="1" ht="12"/>
    <row r="273" s="16" customFormat="1" ht="12"/>
    <row r="274" s="16" customFormat="1" ht="12"/>
    <row r="275" s="16" customFormat="1" ht="12"/>
    <row r="276" s="16" customFormat="1" ht="12"/>
    <row r="277" s="16" customFormat="1" ht="12"/>
    <row r="278" s="16" customFormat="1" ht="12"/>
    <row r="279" s="16" customFormat="1" ht="12"/>
    <row r="280" s="16" customFormat="1" ht="12"/>
    <row r="281" s="16" customFormat="1" ht="12"/>
    <row r="282" s="16" customFormat="1" ht="12"/>
    <row r="283" s="16" customFormat="1" ht="12"/>
    <row r="284" s="16" customFormat="1" ht="12"/>
    <row r="285" s="16" customFormat="1" ht="12"/>
    <row r="286" s="16" customFormat="1" ht="12"/>
    <row r="287" s="16" customFormat="1" ht="12"/>
    <row r="288" s="16" customFormat="1" ht="12"/>
    <row r="289" s="16" customFormat="1" ht="12"/>
    <row r="290" s="16" customFormat="1" ht="12"/>
    <row r="291" s="16" customFormat="1" ht="12"/>
    <row r="292" s="16" customFormat="1" ht="12"/>
    <row r="293" s="16" customFormat="1" ht="12"/>
    <row r="294" s="16" customFormat="1" ht="12"/>
    <row r="295" s="16" customFormat="1" ht="12"/>
    <row r="296" s="16" customFormat="1" ht="12"/>
    <row r="297" s="16" customFormat="1" ht="12"/>
    <row r="298" s="16" customFormat="1" ht="12"/>
    <row r="299" s="16" customFormat="1" ht="12"/>
    <row r="300" s="16" customFormat="1" ht="12"/>
    <row r="301" s="16" customFormat="1" ht="12"/>
    <row r="302" s="16" customFormat="1" ht="12"/>
    <row r="303" s="16" customFormat="1" ht="12"/>
    <row r="304" s="16" customFormat="1" ht="12"/>
    <row r="305" s="16" customFormat="1" ht="12"/>
    <row r="306" s="16" customFormat="1" ht="12"/>
    <row r="307" s="16" customFormat="1" ht="12"/>
    <row r="308" s="16" customFormat="1" ht="12"/>
    <row r="309" s="16" customFormat="1" ht="12"/>
    <row r="310" s="16" customFormat="1" ht="12"/>
    <row r="311" s="16" customFormat="1" ht="12"/>
    <row r="312" s="16" customFormat="1" ht="12"/>
    <row r="313" s="16" customFormat="1" ht="12"/>
    <row r="314" s="16" customFormat="1" ht="12"/>
    <row r="315" s="16" customFormat="1" ht="12"/>
    <row r="316" s="16" customFormat="1" ht="12"/>
    <row r="317" s="16" customFormat="1" ht="12"/>
    <row r="318" s="16" customFormat="1" ht="12"/>
    <row r="319" s="16" customFormat="1" ht="12"/>
    <row r="320" s="16" customFormat="1" ht="12"/>
    <row r="321" s="16" customFormat="1" ht="12"/>
    <row r="322" s="16" customFormat="1" ht="12"/>
    <row r="323" s="16" customFormat="1" ht="12"/>
    <row r="324" s="16" customFormat="1" ht="12"/>
    <row r="325" s="16" customFormat="1" ht="12"/>
    <row r="326" s="16" customFormat="1" ht="12"/>
    <row r="327" s="16" customFormat="1" ht="12"/>
    <row r="328" s="16" customFormat="1" ht="12"/>
    <row r="329" s="16" customFormat="1" ht="12"/>
    <row r="330" s="16" customFormat="1" ht="12"/>
    <row r="331" s="16" customFormat="1" ht="12"/>
    <row r="332" s="16" customFormat="1" ht="12"/>
    <row r="333" s="16" customFormat="1" ht="12"/>
    <row r="334" s="16" customFormat="1" ht="12"/>
    <row r="335" s="16" customFormat="1" ht="12"/>
    <row r="336" s="16" customFormat="1" ht="12"/>
    <row r="337" s="16" customFormat="1" ht="12"/>
    <row r="338" s="16" customFormat="1" ht="12"/>
    <row r="339" s="16" customFormat="1" ht="12"/>
    <row r="340" s="16" customFormat="1" ht="12"/>
    <row r="341" s="16" customFormat="1" ht="12"/>
    <row r="342" s="16" customFormat="1" ht="12"/>
    <row r="343" s="16" customFormat="1" ht="12"/>
    <row r="344" s="16" customFormat="1" ht="12"/>
    <row r="345" s="16" customFormat="1" ht="12"/>
    <row r="346" s="16" customFormat="1" ht="12"/>
    <row r="347" s="16" customFormat="1" ht="12"/>
    <row r="348" s="16" customFormat="1" ht="12"/>
    <row r="349" s="16" customFormat="1" ht="12"/>
    <row r="350" s="16" customFormat="1" ht="12"/>
    <row r="351" s="16" customFormat="1" ht="12"/>
    <row r="352" s="16" customFormat="1" ht="12"/>
    <row r="353" s="16" customFormat="1" ht="12"/>
    <row r="354" s="16" customFormat="1" ht="12"/>
    <row r="355" s="16" customFormat="1" ht="12"/>
    <row r="356" s="16" customFormat="1" ht="12"/>
    <row r="357" s="16" customFormat="1" ht="12"/>
    <row r="358" s="16" customFormat="1" ht="12"/>
    <row r="359" s="16" customFormat="1" ht="12"/>
    <row r="360" s="16" customFormat="1" ht="12"/>
    <row r="361" s="16" customFormat="1" ht="12"/>
    <row r="362" s="16" customFormat="1" ht="12"/>
    <row r="363" s="16" customFormat="1" ht="12"/>
    <row r="364" s="16" customFormat="1" ht="12"/>
    <row r="365" s="16" customFormat="1" ht="12"/>
    <row r="366" s="16" customFormat="1" ht="12"/>
    <row r="367" s="16" customFormat="1" ht="12"/>
    <row r="368" s="16" customFormat="1" ht="12"/>
    <row r="369" s="16" customFormat="1" ht="12"/>
    <row r="370" s="16" customFormat="1" ht="12"/>
    <row r="371" s="16" customFormat="1" ht="12"/>
    <row r="372" s="16" customFormat="1" ht="12"/>
    <row r="373" s="16" customFormat="1" ht="12"/>
    <row r="374" s="16" customFormat="1" ht="12"/>
    <row r="375" s="16" customFormat="1" ht="12"/>
    <row r="376" s="16" customFormat="1" ht="12"/>
    <row r="377" s="16" customFormat="1" ht="12"/>
    <row r="378" s="16" customFormat="1" ht="12"/>
    <row r="379" s="16" customFormat="1" ht="12"/>
    <row r="380" s="16" customFormat="1" ht="12"/>
    <row r="381" s="16" customFormat="1" ht="12"/>
    <row r="382" s="16" customFormat="1" ht="12"/>
    <row r="383" s="16" customFormat="1" ht="12"/>
    <row r="384" s="16" customFormat="1" ht="12"/>
    <row r="385" s="16" customFormat="1" ht="12"/>
    <row r="386" s="16" customFormat="1" ht="12"/>
    <row r="387" s="16" customFormat="1" ht="12"/>
    <row r="388" s="16" customFormat="1" ht="12"/>
    <row r="389" s="16" customFormat="1" ht="12"/>
    <row r="390" s="16" customFormat="1" ht="12"/>
    <row r="391" s="16" customFormat="1" ht="12"/>
    <row r="392" s="16" customFormat="1" ht="12"/>
    <row r="393" s="16" customFormat="1" ht="12"/>
    <row r="394" s="16" customFormat="1" ht="12"/>
    <row r="395" s="16" customFormat="1" ht="12"/>
    <row r="396" s="16" customFormat="1" ht="12"/>
    <row r="397" s="16" customFormat="1" ht="12"/>
    <row r="398" s="16" customFormat="1" ht="12"/>
    <row r="399" s="16" customFormat="1" ht="12"/>
    <row r="400" s="16" customFormat="1" ht="12"/>
    <row r="401" s="16" customFormat="1" ht="12"/>
    <row r="402" s="16" customFormat="1" ht="12"/>
    <row r="403" s="16" customFormat="1" ht="12"/>
    <row r="404" s="16" customFormat="1" ht="12"/>
    <row r="405" s="16" customFormat="1" ht="12"/>
    <row r="406" s="16" customFormat="1" ht="12"/>
    <row r="407" s="16" customFormat="1" ht="12"/>
    <row r="408" s="16" customFormat="1" ht="12"/>
    <row r="409" s="16" customFormat="1" ht="12"/>
    <row r="410" s="16" customFormat="1" ht="12"/>
    <row r="411" s="16" customFormat="1" ht="12"/>
    <row r="412" s="16" customFormat="1" ht="12"/>
    <row r="413" s="16" customFormat="1" ht="12"/>
    <row r="414" s="16" customFormat="1" ht="12"/>
    <row r="415" s="16" customFormat="1" ht="12"/>
    <row r="416" s="16" customFormat="1" ht="12"/>
    <row r="417" s="16" customFormat="1" ht="12"/>
    <row r="418" s="16" customFormat="1" ht="12"/>
    <row r="419" s="16" customFormat="1" ht="12"/>
    <row r="420" s="16" customFormat="1" ht="12"/>
    <row r="421" s="16" customFormat="1" ht="12"/>
    <row r="422" s="16" customFormat="1" ht="12"/>
    <row r="423" s="16" customFormat="1" ht="12"/>
    <row r="424" s="16" customFormat="1" ht="12"/>
    <row r="425" s="16" customFormat="1" ht="12"/>
    <row r="426" s="16" customFormat="1" ht="12"/>
    <row r="427" s="16" customFormat="1" ht="12"/>
    <row r="428" s="16" customFormat="1" ht="12"/>
    <row r="429" s="16" customFormat="1" ht="12"/>
    <row r="430" s="16" customFormat="1" ht="12"/>
    <row r="431" s="16" customFormat="1" ht="12"/>
    <row r="432" s="16" customFormat="1" ht="12"/>
    <row r="433" s="16" customFormat="1" ht="12"/>
    <row r="434" s="16" customFormat="1" ht="12"/>
    <row r="435" s="16" customFormat="1" ht="12"/>
    <row r="436" s="16" customFormat="1" ht="12"/>
    <row r="437" s="16" customFormat="1" ht="12"/>
    <row r="438" s="16" customFormat="1" ht="12"/>
    <row r="439" s="16" customFormat="1" ht="12"/>
    <row r="440" s="16" customFormat="1" ht="12"/>
    <row r="441" s="16" customFormat="1" ht="12"/>
    <row r="442" s="16" customFormat="1" ht="12"/>
    <row r="443" s="16" customFormat="1" ht="12"/>
    <row r="444" s="16" customFormat="1" ht="12"/>
    <row r="445" s="16" customFormat="1" ht="12"/>
    <row r="446" s="16" customFormat="1" ht="12"/>
    <row r="447" s="16" customFormat="1" ht="12"/>
    <row r="448" s="16" customFormat="1" ht="12"/>
    <row r="449" s="16" customFormat="1" ht="12"/>
    <row r="450" s="16" customFormat="1" ht="12"/>
    <row r="451" s="16" customFormat="1" ht="12"/>
    <row r="452" s="16" customFormat="1" ht="12"/>
    <row r="453" s="16" customFormat="1" ht="12"/>
    <row r="454" s="16" customFormat="1" ht="12"/>
    <row r="455" s="16" customFormat="1" ht="12"/>
    <row r="456" s="16" customFormat="1" ht="12"/>
    <row r="457" s="16" customFormat="1" ht="12"/>
    <row r="458" s="16" customFormat="1" ht="12"/>
    <row r="459" s="16" customFormat="1" ht="12"/>
    <row r="460" s="16" customFormat="1" ht="12"/>
    <row r="461" s="16" customFormat="1" ht="12"/>
    <row r="462" s="16" customFormat="1" ht="12"/>
    <row r="463" s="16" customFormat="1" ht="12"/>
    <row r="464" s="16" customFormat="1" ht="12"/>
    <row r="465" s="16" customFormat="1" ht="12"/>
    <row r="466" s="16" customFormat="1" ht="12"/>
    <row r="467" s="16" customFormat="1" ht="12"/>
    <row r="468" s="16" customFormat="1" ht="12"/>
    <row r="469" s="16" customFormat="1" ht="12"/>
    <row r="470" s="16" customFormat="1" ht="12"/>
    <row r="471" s="16" customFormat="1" ht="12"/>
    <row r="472" s="16" customFormat="1" ht="12"/>
    <row r="473" s="16" customFormat="1" ht="12"/>
    <row r="474" s="16" customFormat="1" ht="12"/>
    <row r="475" s="16" customFormat="1" ht="12"/>
    <row r="476" s="16" customFormat="1" ht="12"/>
    <row r="477" s="16" customFormat="1" ht="12"/>
    <row r="478" s="16" customFormat="1" ht="12"/>
    <row r="479" s="16" customFormat="1" ht="12"/>
    <row r="480" s="16" customFormat="1" ht="12"/>
    <row r="481" s="16" customFormat="1" ht="12"/>
    <row r="482" s="16" customFormat="1" ht="12"/>
    <row r="483" s="16" customFormat="1" ht="12"/>
    <row r="484" s="16" customFormat="1" ht="12"/>
    <row r="485" s="16" customFormat="1" ht="12"/>
    <row r="486" s="16" customFormat="1" ht="12"/>
    <row r="487" s="16" customFormat="1" ht="12"/>
    <row r="488" s="16" customFormat="1" ht="12"/>
    <row r="489" s="16" customFormat="1" ht="12"/>
    <row r="490" s="16" customFormat="1" ht="12"/>
    <row r="491" s="16" customFormat="1" ht="12"/>
    <row r="492" s="16" customFormat="1" ht="12"/>
    <row r="493" s="16" customFormat="1" ht="12"/>
    <row r="494" s="16" customFormat="1" ht="12"/>
    <row r="495" s="16" customFormat="1" ht="12"/>
    <row r="496" s="16" customFormat="1" ht="12"/>
    <row r="497" s="16" customFormat="1" ht="12"/>
    <row r="498" s="16" customFormat="1" ht="12"/>
    <row r="499" s="16" customFormat="1" ht="12"/>
    <row r="500" s="16" customFormat="1" ht="12"/>
    <row r="501" s="16" customFormat="1" ht="12"/>
    <row r="502" s="16" customFormat="1" ht="12"/>
    <row r="503" s="16" customFormat="1" ht="12"/>
    <row r="504" s="16" customFormat="1" ht="12"/>
    <row r="505" s="16" customFormat="1" ht="12"/>
    <row r="506" s="16" customFormat="1" ht="12"/>
    <row r="507" s="16" customFormat="1" ht="12"/>
    <row r="508" s="16" customFormat="1" ht="12"/>
    <row r="509" s="16" customFormat="1" ht="12"/>
    <row r="510" s="16" customFormat="1" ht="12"/>
    <row r="511" s="16" customFormat="1" ht="12"/>
    <row r="512" s="16" customFormat="1" ht="12"/>
    <row r="513" s="16" customFormat="1" ht="12"/>
    <row r="514" s="16" customFormat="1" ht="12"/>
    <row r="515" s="16" customFormat="1" ht="12"/>
    <row r="516" s="16" customFormat="1" ht="12"/>
    <row r="517" s="16" customFormat="1" ht="12"/>
    <row r="518" s="16" customFormat="1" ht="12"/>
    <row r="519" s="16" customFormat="1" ht="12"/>
    <row r="520" s="16" customFormat="1" ht="12"/>
    <row r="521" s="16" customFormat="1" ht="12"/>
    <row r="522" s="16" customFormat="1" ht="12"/>
    <row r="523" s="16" customFormat="1" ht="12"/>
    <row r="524" s="16" customFormat="1" ht="12"/>
    <row r="525" s="16" customFormat="1" ht="12"/>
    <row r="526" s="16" customFormat="1" ht="12"/>
    <row r="527" s="16" customFormat="1" ht="12"/>
    <row r="528" s="16" customFormat="1" ht="12"/>
    <row r="529" s="16" customFormat="1" ht="12"/>
    <row r="530" s="16" customFormat="1" ht="12"/>
    <row r="531" s="16" customFormat="1" ht="12"/>
    <row r="532" s="16" customFormat="1" ht="12"/>
    <row r="533" s="16" customFormat="1" ht="12"/>
    <row r="534" s="16" customFormat="1" ht="12"/>
    <row r="535" s="16" customFormat="1" ht="12"/>
    <row r="536" s="16" customFormat="1" ht="12"/>
    <row r="537" s="16" customFormat="1" ht="12"/>
    <row r="538" s="16" customFormat="1" ht="12"/>
    <row r="539" s="16" customFormat="1" ht="12"/>
    <row r="540" s="16" customFormat="1" ht="12"/>
    <row r="541" s="16" customFormat="1" ht="12"/>
    <row r="542" s="16" customFormat="1" ht="12"/>
    <row r="543" s="16" customFormat="1" ht="12"/>
    <row r="544" s="16" customFormat="1" ht="12"/>
    <row r="545" s="16" customFormat="1" ht="12"/>
    <row r="546" s="16" customFormat="1" ht="12"/>
    <row r="547" s="16" customFormat="1" ht="12"/>
    <row r="548" s="16" customFormat="1" ht="12"/>
    <row r="549" s="16" customFormat="1" ht="12"/>
    <row r="550" s="16" customFormat="1" ht="12"/>
    <row r="551" s="16" customFormat="1" ht="12"/>
    <row r="552" s="16" customFormat="1" ht="12"/>
    <row r="553" s="16" customFormat="1" ht="12"/>
    <row r="554" s="16" customFormat="1" ht="12"/>
    <row r="555" s="16" customFormat="1" ht="12"/>
    <row r="556" s="16" customFormat="1" ht="12"/>
    <row r="557" s="16" customFormat="1" ht="12"/>
    <row r="558" s="16" customFormat="1" ht="12"/>
    <row r="559" s="16" customFormat="1" ht="12"/>
    <row r="560" s="16" customFormat="1" ht="12"/>
    <row r="561" s="16" customFormat="1" ht="12"/>
    <row r="562" s="16" customFormat="1" ht="12"/>
    <row r="563" s="16" customFormat="1" ht="12"/>
    <row r="564" s="16" customFormat="1" ht="12"/>
    <row r="565" s="16" customFormat="1" ht="12"/>
    <row r="566" s="16" customFormat="1" ht="12"/>
    <row r="567" s="16" customFormat="1" ht="12"/>
    <row r="568" s="16" customFormat="1" ht="12"/>
    <row r="569" s="16" customFormat="1" ht="12"/>
    <row r="570" s="16" customFormat="1" ht="12"/>
    <row r="571" s="16" customFormat="1" ht="12"/>
    <row r="572" s="16" customFormat="1" ht="12"/>
    <row r="573" s="16" customFormat="1" ht="12"/>
    <row r="574" s="16" customFormat="1" ht="12"/>
    <row r="575" s="16" customFormat="1" ht="12"/>
    <row r="576" s="3" customFormat="1" ht="12"/>
    <row r="577" s="3" customFormat="1" ht="12"/>
    <row r="578" s="3" customFormat="1" ht="12"/>
    <row r="579" s="3" customFormat="1" ht="12"/>
    <row r="580" s="3" customFormat="1" ht="12"/>
    <row r="581" s="3" customFormat="1" ht="12"/>
    <row r="582" s="3" customFormat="1" ht="12"/>
    <row r="583" s="3" customFormat="1" ht="12"/>
    <row r="584" s="3" customFormat="1" ht="12"/>
    <row r="585" s="3" customFormat="1" ht="12"/>
    <row r="586" s="3" customFormat="1" ht="12"/>
    <row r="587" s="3" customFormat="1" ht="12"/>
    <row r="588" s="3" customFormat="1" ht="12"/>
    <row r="589" s="3" customFormat="1" ht="12"/>
    <row r="590" s="3" customFormat="1" ht="12"/>
    <row r="591" s="3" customFormat="1" ht="12"/>
    <row r="592" s="3" customFormat="1" ht="12"/>
    <row r="593" s="3" customFormat="1" ht="12"/>
    <row r="594" s="3" customFormat="1" ht="12"/>
    <row r="595" s="3" customFormat="1" ht="12"/>
    <row r="596" s="3" customFormat="1" ht="12"/>
    <row r="597" s="3" customFormat="1" ht="12"/>
    <row r="598" s="3" customFormat="1" ht="12"/>
    <row r="599" s="3" customFormat="1" ht="12"/>
    <row r="600" s="3" customFormat="1" ht="12"/>
    <row r="601" s="3" customFormat="1" ht="12"/>
    <row r="602" s="3" customFormat="1" ht="12"/>
    <row r="603" s="3" customFormat="1" ht="12"/>
    <row r="604" s="3" customFormat="1" ht="12"/>
    <row r="605" s="3" customFormat="1" ht="12"/>
    <row r="606" s="3" customFormat="1" ht="12"/>
    <row r="607" s="3" customFormat="1" ht="12"/>
    <row r="608" s="3" customFormat="1" ht="12"/>
    <row r="609" s="3" customFormat="1" ht="12"/>
    <row r="610" s="3" customFormat="1" ht="12"/>
    <row r="611" s="3" customFormat="1" ht="12"/>
    <row r="612" s="3" customFormat="1" ht="12"/>
    <row r="613" s="3" customFormat="1" ht="12"/>
    <row r="614" s="3" customFormat="1" ht="12"/>
    <row r="615" s="3" customFormat="1" ht="12"/>
    <row r="616" s="3" customFormat="1" ht="12"/>
    <row r="617" s="3" customFormat="1" ht="12"/>
    <row r="618" s="3" customFormat="1" ht="12"/>
    <row r="619" s="3" customFormat="1" ht="12"/>
    <row r="620" s="3" customFormat="1" ht="12"/>
    <row r="621" s="3" customFormat="1" ht="12"/>
    <row r="622" s="3" customFormat="1" ht="12"/>
    <row r="623" s="3" customFormat="1" ht="12"/>
    <row r="624" s="3" customFormat="1" ht="12"/>
    <row r="625" s="3" customFormat="1" ht="12"/>
    <row r="626" s="3" customFormat="1" ht="12"/>
    <row r="627" s="3" customFormat="1" ht="12"/>
    <row r="628" s="3" customFormat="1" ht="12"/>
    <row r="629" s="3" customFormat="1" ht="12"/>
    <row r="630" s="3" customFormat="1" ht="12"/>
    <row r="631" s="3" customFormat="1" ht="12"/>
    <row r="632" s="3" customFormat="1" ht="12"/>
    <row r="633" s="3" customFormat="1" ht="12"/>
    <row r="634" s="3" customFormat="1" ht="12"/>
    <row r="635" s="3" customFormat="1" ht="12"/>
    <row r="636" s="3" customFormat="1" ht="12"/>
    <row r="637" s="3" customFormat="1" ht="12"/>
    <row r="638" s="3" customFormat="1" ht="12"/>
    <row r="639" s="3" customFormat="1" ht="12"/>
    <row r="640" s="3" customFormat="1" ht="12"/>
    <row r="641" s="3" customFormat="1" ht="12"/>
    <row r="642" s="3" customFormat="1" ht="12"/>
    <row r="643" s="3" customFormat="1" ht="12"/>
    <row r="644" s="3" customFormat="1" ht="12"/>
    <row r="645" s="3" customFormat="1" ht="12"/>
    <row r="646" s="3" customFormat="1" ht="12"/>
    <row r="647" s="3" customFormat="1" ht="12"/>
    <row r="648" s="3" customFormat="1" ht="12"/>
    <row r="649" s="3" customFormat="1" ht="12"/>
    <row r="650" s="3" customFormat="1" ht="12"/>
    <row r="651" s="3" customFormat="1" ht="12"/>
    <row r="652" s="3" customFormat="1" ht="12"/>
    <row r="653" s="3" customFormat="1" ht="12"/>
    <row r="654" s="3" customFormat="1" ht="12"/>
    <row r="655" s="3" customFormat="1" ht="12"/>
    <row r="656" s="3" customFormat="1" ht="12"/>
    <row r="657" s="3" customFormat="1" ht="12"/>
    <row r="658" s="3" customFormat="1" ht="12"/>
    <row r="659" s="3" customFormat="1" ht="12"/>
    <row r="660" s="3" customFormat="1" ht="12"/>
    <row r="661" s="3" customFormat="1" ht="12"/>
    <row r="662" s="3" customFormat="1" ht="12"/>
    <row r="663" s="3" customFormat="1" ht="12"/>
    <row r="664" s="3" customFormat="1" ht="12"/>
    <row r="665" s="3" customFormat="1" ht="12"/>
    <row r="666" s="3" customFormat="1" ht="12"/>
    <row r="667" s="3" customFormat="1" ht="12"/>
    <row r="668" s="3" customFormat="1" ht="12"/>
    <row r="669" s="3" customFormat="1" ht="12"/>
    <row r="670" s="3" customFormat="1" ht="12"/>
    <row r="671" s="3" customFormat="1" ht="12"/>
    <row r="672" s="3" customFormat="1" ht="12"/>
    <row r="673" s="3" customFormat="1" ht="12"/>
    <row r="674" s="3" customFormat="1" ht="12"/>
    <row r="675" s="3" customFormat="1" ht="12"/>
    <row r="676" s="3" customFormat="1" ht="12"/>
    <row r="677" s="3" customFormat="1" ht="12"/>
    <row r="678" s="3" customFormat="1" ht="12"/>
    <row r="679" s="3" customFormat="1" ht="12"/>
    <row r="680" s="3" customFormat="1" ht="12"/>
    <row r="681" s="3" customFormat="1" ht="12"/>
    <row r="682" s="3" customFormat="1" ht="12"/>
    <row r="683" s="3" customFormat="1" ht="12"/>
    <row r="684" s="3" customFormat="1" ht="12"/>
    <row r="685" s="3" customFormat="1" ht="12"/>
    <row r="686" s="3" customFormat="1" ht="12"/>
    <row r="687" s="3" customFormat="1" ht="12"/>
    <row r="688" s="3" customFormat="1" ht="12"/>
    <row r="689" s="3" customFormat="1" ht="12"/>
    <row r="690" s="3" customFormat="1" ht="12"/>
    <row r="691" s="3" customFormat="1" ht="12"/>
    <row r="692" s="3" customFormat="1" ht="12"/>
    <row r="693" s="3" customFormat="1" ht="12"/>
    <row r="694" s="3" customFormat="1" ht="12"/>
    <row r="695" s="3" customFormat="1" ht="12"/>
    <row r="696" s="3" customFormat="1" ht="12"/>
    <row r="697" s="3" customFormat="1" ht="12"/>
    <row r="698" s="3" customFormat="1" ht="12"/>
    <row r="699" s="3" customFormat="1" ht="12"/>
    <row r="700" s="3" customFormat="1" ht="12"/>
    <row r="701" s="3" customFormat="1" ht="12"/>
    <row r="702" s="3" customFormat="1" ht="12"/>
    <row r="703" s="3" customFormat="1" ht="12"/>
    <row r="704" s="3" customFormat="1" ht="12"/>
    <row r="705" s="3" customFormat="1" ht="12"/>
    <row r="706" s="3" customFormat="1" ht="12"/>
    <row r="707" s="3" customFormat="1" ht="12"/>
    <row r="708" s="3" customFormat="1" ht="12"/>
    <row r="709" s="3" customFormat="1" ht="12"/>
    <row r="710" s="3" customFormat="1" ht="12"/>
    <row r="711" s="3" customFormat="1" ht="12"/>
    <row r="712" s="3" customFormat="1" ht="12"/>
    <row r="713" s="3" customFormat="1" ht="12"/>
    <row r="714" s="3" customFormat="1" ht="12"/>
    <row r="715" s="3" customFormat="1" ht="12"/>
    <row r="716" s="3" customFormat="1" ht="12"/>
    <row r="717" s="3" customFormat="1" ht="12"/>
    <row r="718" s="3" customFormat="1" ht="12"/>
    <row r="719" s="3" customFormat="1" ht="12"/>
    <row r="720" s="3" customFormat="1" ht="12"/>
    <row r="721" s="3" customFormat="1" ht="12"/>
    <row r="722" s="3" customFormat="1" ht="12"/>
    <row r="723" s="3" customFormat="1" ht="12"/>
    <row r="724" s="3" customFormat="1" ht="12"/>
    <row r="725" s="3" customFormat="1" ht="12"/>
    <row r="726" s="3" customFormat="1" ht="12"/>
    <row r="727" s="3" customFormat="1" ht="12"/>
    <row r="728" s="3" customFormat="1" ht="12"/>
    <row r="729" s="3" customFormat="1" ht="12"/>
    <row r="730" s="3" customFormat="1" ht="12"/>
    <row r="731" s="3" customFormat="1" ht="12"/>
    <row r="732" s="3" customFormat="1" ht="12"/>
    <row r="733" s="3" customFormat="1" ht="12"/>
    <row r="734" s="3" customFormat="1" ht="12"/>
    <row r="735" s="3" customFormat="1" ht="12"/>
    <row r="736" s="3" customFormat="1" ht="12"/>
    <row r="737" s="3" customFormat="1" ht="12"/>
    <row r="738" s="3" customFormat="1" ht="12"/>
    <row r="739" s="3" customFormat="1" ht="12"/>
    <row r="740" s="3" customFormat="1" ht="12"/>
    <row r="741" s="3" customFormat="1" ht="12"/>
    <row r="742" s="3" customFormat="1" ht="12"/>
    <row r="743" s="3" customFormat="1" ht="12"/>
    <row r="744" s="3" customFormat="1" ht="12"/>
    <row r="745" s="3" customFormat="1" ht="12"/>
    <row r="746" s="3" customFormat="1" ht="12"/>
    <row r="747" s="3" customFormat="1" ht="12"/>
    <row r="748" s="3" customFormat="1" ht="12"/>
    <row r="749" s="3" customFormat="1" ht="12"/>
    <row r="750" s="3" customFormat="1" ht="12"/>
    <row r="751" s="3" customFormat="1" ht="12"/>
    <row r="752" s="3" customFormat="1" ht="12"/>
    <row r="753" s="3" customFormat="1" ht="12"/>
    <row r="754" s="3" customFormat="1" ht="12"/>
    <row r="755" s="3" customFormat="1" ht="12"/>
    <row r="756" s="3" customFormat="1" ht="12"/>
    <row r="757" s="3" customFormat="1" ht="12"/>
    <row r="758" s="3" customFormat="1" ht="12"/>
    <row r="759" s="3" customFormat="1" ht="12"/>
    <row r="760" s="3" customFormat="1" ht="12"/>
    <row r="761" s="3" customFormat="1" ht="12"/>
    <row r="762" s="3" customFormat="1" ht="12"/>
    <row r="763" s="3" customFormat="1" ht="12"/>
    <row r="764" s="3" customFormat="1" ht="12"/>
    <row r="765" s="3" customFormat="1" ht="12"/>
    <row r="766" s="3" customFormat="1" ht="12"/>
    <row r="767" s="3" customFormat="1" ht="12"/>
    <row r="768" s="3" customFormat="1" ht="12"/>
    <row r="769" s="3" customFormat="1" ht="12"/>
    <row r="770" s="3" customFormat="1" ht="12"/>
    <row r="771" s="3" customFormat="1" ht="12"/>
    <row r="772" s="3" customFormat="1" ht="12"/>
    <row r="773" s="3" customFormat="1" ht="12"/>
    <row r="774" s="3" customFormat="1" ht="12"/>
    <row r="775" s="3" customFormat="1" ht="12"/>
    <row r="776" s="3" customFormat="1" ht="12"/>
    <row r="777" s="3" customFormat="1" ht="12"/>
    <row r="778" s="3" customFormat="1" ht="12"/>
    <row r="779" s="3" customFormat="1" ht="12"/>
    <row r="780" s="3" customFormat="1" ht="12"/>
    <row r="781" s="3" customFormat="1" ht="12"/>
    <row r="782" s="3" customFormat="1" ht="12"/>
    <row r="783" s="3" customFormat="1" ht="12"/>
    <row r="784" s="3" customFormat="1" ht="12"/>
    <row r="785" s="3" customFormat="1" ht="12"/>
    <row r="786" s="3" customFormat="1" ht="12"/>
    <row r="787" s="3" customFormat="1" ht="12"/>
    <row r="788" s="3" customFormat="1" ht="12"/>
    <row r="789" s="3" customFormat="1" ht="12"/>
    <row r="790" s="3" customFormat="1" ht="12"/>
    <row r="791" s="3" customFormat="1" ht="12"/>
    <row r="792" s="3" customFormat="1" ht="12"/>
    <row r="793" s="3" customFormat="1" ht="12"/>
    <row r="794" s="3" customFormat="1" ht="12"/>
    <row r="795" s="3" customFormat="1" ht="12"/>
    <row r="796" s="3" customFormat="1" ht="12"/>
    <row r="797" s="3" customFormat="1" ht="12"/>
    <row r="798" s="3" customFormat="1" ht="12"/>
    <row r="799" s="3" customFormat="1" ht="12"/>
    <row r="800" s="3" customFormat="1" ht="12"/>
    <row r="801" s="3" customFormat="1" ht="12"/>
    <row r="802" s="3" customFormat="1" ht="12"/>
    <row r="803" s="3" customFormat="1" ht="12"/>
    <row r="804" s="3" customFormat="1" ht="12"/>
    <row r="805" s="3" customFormat="1" ht="12"/>
    <row r="806" s="3" customFormat="1" ht="12"/>
    <row r="807" s="3" customFormat="1" ht="12"/>
    <row r="808" s="3" customFormat="1" ht="12"/>
    <row r="809" s="3" customFormat="1" ht="12"/>
    <row r="810" s="3" customFormat="1" ht="12"/>
    <row r="811" s="3" customFormat="1" ht="12"/>
    <row r="812" s="3" customFormat="1" ht="12"/>
    <row r="813" s="3" customFormat="1" ht="12"/>
    <row r="814" s="3" customFormat="1" ht="12"/>
    <row r="815" s="3" customFormat="1" ht="12"/>
    <row r="816" s="3" customFormat="1" ht="12"/>
    <row r="817" s="3" customFormat="1" ht="12"/>
    <row r="818" s="3" customFormat="1" ht="12"/>
    <row r="819" s="3" customFormat="1" ht="12"/>
    <row r="820" s="3" customFormat="1" ht="12"/>
    <row r="821" s="3" customFormat="1" ht="12"/>
    <row r="822" s="3" customFormat="1" ht="12"/>
    <row r="823" s="3" customFormat="1" ht="12"/>
    <row r="824" s="3" customFormat="1" ht="12"/>
    <row r="825" s="3" customFormat="1" ht="12"/>
    <row r="826" s="3" customFormat="1" ht="12"/>
    <row r="827" s="3" customFormat="1" ht="12"/>
  </sheetData>
  <mergeCells count="9">
    <mergeCell ref="A54:G56"/>
    <mergeCell ref="A51:G52"/>
    <mergeCell ref="A6:G6"/>
    <mergeCell ref="A1:G1"/>
    <mergeCell ref="A2:G2"/>
    <mergeCell ref="A4:G4"/>
    <mergeCell ref="A5:G5"/>
    <mergeCell ref="C10:D10"/>
    <mergeCell ref="F10:G10"/>
  </mergeCells>
  <printOptions/>
  <pageMargins left="0.984251968503937" right="0.3937007874015748" top="0.7874015748031497" bottom="0.7874015748031497" header="0.3937007874015748" footer="0.3937007874015748"/>
  <pageSetup fitToHeight="1" fitToWidth="1" horizontalDpi="600" verticalDpi="600" orientation="portrait" scale="89" r:id="rId1"/>
</worksheet>
</file>

<file path=xl/worksheets/sheet3.xml><?xml version="1.0" encoding="utf-8"?>
<worksheet xmlns="http://schemas.openxmlformats.org/spreadsheetml/2006/main" xmlns:r="http://schemas.openxmlformats.org/officeDocument/2006/relationships">
  <sheetPr>
    <pageSetUpPr fitToPage="1"/>
  </sheetPr>
  <dimension ref="A1:I874"/>
  <sheetViews>
    <sheetView showGridLines="0" zoomScaleSheetLayoutView="100" workbookViewId="0" topLeftCell="A1">
      <selection activeCell="A71" sqref="A71:A72"/>
    </sheetView>
  </sheetViews>
  <sheetFormatPr defaultColWidth="9.140625" defaultRowHeight="12.75"/>
  <cols>
    <col min="1" max="1" width="40.8515625" style="1" customWidth="1"/>
    <col min="2" max="2" width="4.57421875" style="1" customWidth="1"/>
    <col min="3" max="3" width="18.7109375" style="5" customWidth="1"/>
    <col min="4" max="4" width="3.7109375" style="1" customWidth="1"/>
    <col min="5" max="5" width="18.7109375" style="3" customWidth="1"/>
    <col min="6" max="6" width="5.140625" style="1" customWidth="1"/>
    <col min="7" max="8" width="9.140625" style="1" customWidth="1"/>
    <col min="9" max="9" width="13.57421875" style="1" bestFit="1" customWidth="1"/>
    <col min="10" max="16384" width="9.140625" style="1" customWidth="1"/>
  </cols>
  <sheetData>
    <row r="1" spans="1:5" s="9" customFormat="1" ht="12" customHeight="1">
      <c r="A1" s="279" t="s">
        <v>138</v>
      </c>
      <c r="B1" s="279"/>
      <c r="C1" s="279"/>
      <c r="D1" s="279"/>
      <c r="E1" s="279"/>
    </row>
    <row r="2" spans="1:5" s="28" customFormat="1" ht="12" customHeight="1">
      <c r="A2" s="281" t="s">
        <v>48</v>
      </c>
      <c r="B2" s="281"/>
      <c r="C2" s="281"/>
      <c r="D2" s="281"/>
      <c r="E2" s="281"/>
    </row>
    <row r="3" spans="1:5" s="9" customFormat="1" ht="12" customHeight="1">
      <c r="A3" s="40"/>
      <c r="B3" s="40"/>
      <c r="C3" s="39"/>
      <c r="D3" s="40"/>
      <c r="E3" s="40"/>
    </row>
    <row r="4" spans="1:5" s="9" customFormat="1" ht="12" customHeight="1">
      <c r="A4" s="279" t="s">
        <v>87</v>
      </c>
      <c r="B4" s="279"/>
      <c r="C4" s="279"/>
      <c r="D4" s="279"/>
      <c r="E4" s="279"/>
    </row>
    <row r="5" spans="1:5" s="9" customFormat="1" ht="12" customHeight="1">
      <c r="A5" s="279" t="s">
        <v>141</v>
      </c>
      <c r="B5" s="279"/>
      <c r="C5" s="279"/>
      <c r="D5" s="279"/>
      <c r="E5" s="279"/>
    </row>
    <row r="6" spans="1:5" s="3" customFormat="1" ht="12" customHeight="1">
      <c r="A6" s="278"/>
      <c r="B6" s="278"/>
      <c r="C6" s="278"/>
      <c r="D6" s="278"/>
      <c r="E6" s="278"/>
    </row>
    <row r="7" spans="1:5" s="3" customFormat="1" ht="12" customHeight="1">
      <c r="A7" s="27"/>
      <c r="B7" s="27"/>
      <c r="C7" s="27"/>
      <c r="D7" s="27"/>
      <c r="E7" s="27"/>
    </row>
    <row r="8" spans="1:5" ht="12" customHeight="1">
      <c r="A8" s="4"/>
      <c r="B8" s="4"/>
      <c r="C8" s="39" t="s">
        <v>54</v>
      </c>
      <c r="D8" s="19"/>
      <c r="E8" s="39" t="s">
        <v>53</v>
      </c>
    </row>
    <row r="9" spans="1:5" ht="12" customHeight="1">
      <c r="A9" s="4"/>
      <c r="B9" s="4"/>
      <c r="C9" s="39">
        <v>2006</v>
      </c>
      <c r="D9" s="19"/>
      <c r="E9" s="39">
        <v>2006</v>
      </c>
    </row>
    <row r="10" spans="1:5" ht="12" customHeight="1">
      <c r="A10" s="4"/>
      <c r="B10" s="4"/>
      <c r="C10" s="39" t="s">
        <v>89</v>
      </c>
      <c r="D10" s="19"/>
      <c r="E10" s="39" t="s">
        <v>139</v>
      </c>
    </row>
    <row r="11" spans="1:5" ht="12" customHeight="1">
      <c r="A11" s="4"/>
      <c r="B11" s="2"/>
      <c r="C11" s="39" t="s">
        <v>144</v>
      </c>
      <c r="D11" s="19"/>
      <c r="E11" s="39" t="s">
        <v>144</v>
      </c>
    </row>
    <row r="12" spans="3:5" ht="12" customHeight="1">
      <c r="C12" s="48"/>
      <c r="E12" s="39" t="s">
        <v>315</v>
      </c>
    </row>
    <row r="13" spans="2:3" ht="12" customHeight="1">
      <c r="B13" s="1" t="s">
        <v>384</v>
      </c>
      <c r="C13" s="7"/>
    </row>
    <row r="14" spans="1:3" ht="12" customHeight="1">
      <c r="A14" s="24" t="s">
        <v>389</v>
      </c>
      <c r="C14" s="7"/>
    </row>
    <row r="15" spans="1:7" ht="12" customHeight="1">
      <c r="A15" s="1" t="s">
        <v>285</v>
      </c>
      <c r="B15" s="5" t="s">
        <v>113</v>
      </c>
      <c r="C15" s="60">
        <v>8864</v>
      </c>
      <c r="D15" s="56"/>
      <c r="E15" s="57">
        <v>5547</v>
      </c>
      <c r="G15" s="86"/>
    </row>
    <row r="16" spans="1:7" ht="12" customHeight="1">
      <c r="A16" s="1" t="s">
        <v>318</v>
      </c>
      <c r="B16" s="5"/>
      <c r="C16" s="60">
        <v>874</v>
      </c>
      <c r="D16" s="56"/>
      <c r="E16" s="57">
        <v>914</v>
      </c>
      <c r="G16" s="86"/>
    </row>
    <row r="17" spans="2:7" ht="12" customHeight="1">
      <c r="B17" s="5"/>
      <c r="C17" s="198">
        <f>SUM(C15:C16)</f>
        <v>9738</v>
      </c>
      <c r="D17" s="56"/>
      <c r="E17" s="198">
        <f>SUM(E15:E16)</f>
        <v>6461</v>
      </c>
      <c r="G17" s="86"/>
    </row>
    <row r="18" spans="2:7" ht="12" customHeight="1">
      <c r="B18" s="5"/>
      <c r="C18" s="60"/>
      <c r="D18" s="56"/>
      <c r="E18" s="57"/>
      <c r="G18" s="86"/>
    </row>
    <row r="19" spans="1:7" ht="12" customHeight="1">
      <c r="A19" s="9" t="s">
        <v>49</v>
      </c>
      <c r="B19" s="5"/>
      <c r="C19" s="60"/>
      <c r="D19" s="56"/>
      <c r="E19" s="57"/>
      <c r="G19" s="86"/>
    </row>
    <row r="20" spans="1:7" ht="12" customHeight="1">
      <c r="A20" s="1" t="s">
        <v>240</v>
      </c>
      <c r="B20" s="5"/>
      <c r="C20" s="60">
        <v>89</v>
      </c>
      <c r="D20" s="56"/>
      <c r="E20" s="57">
        <v>30</v>
      </c>
      <c r="G20" s="86"/>
    </row>
    <row r="21" spans="1:7" ht="12" customHeight="1">
      <c r="A21" s="1" t="s">
        <v>169</v>
      </c>
      <c r="B21" s="5"/>
      <c r="C21" s="60">
        <v>14156</v>
      </c>
      <c r="D21" s="56"/>
      <c r="E21" s="57">
        <v>13246</v>
      </c>
      <c r="G21" s="86"/>
    </row>
    <row r="22" spans="1:7" ht="12" customHeight="1">
      <c r="A22" s="1" t="s">
        <v>147</v>
      </c>
      <c r="B22" s="6" t="s">
        <v>121</v>
      </c>
      <c r="C22" s="92">
        <v>10760</v>
      </c>
      <c r="D22" s="56"/>
      <c r="E22" s="57">
        <v>3127</v>
      </c>
      <c r="G22" s="86"/>
    </row>
    <row r="23" spans="1:7" ht="12" customHeight="1">
      <c r="A23" s="1" t="s">
        <v>168</v>
      </c>
      <c r="B23" s="5"/>
      <c r="C23" s="60">
        <f>18+35</f>
        <v>53</v>
      </c>
      <c r="D23" s="56"/>
      <c r="E23" s="57">
        <v>231</v>
      </c>
      <c r="G23" s="86"/>
    </row>
    <row r="24" spans="1:7" ht="12" customHeight="1">
      <c r="A24" s="1" t="s">
        <v>301</v>
      </c>
      <c r="B24" s="5"/>
      <c r="C24" s="92">
        <v>300</v>
      </c>
      <c r="D24" s="56"/>
      <c r="E24" s="57">
        <v>9542</v>
      </c>
      <c r="G24" s="86"/>
    </row>
    <row r="25" spans="1:7" ht="12" customHeight="1">
      <c r="A25" s="1" t="s">
        <v>50</v>
      </c>
      <c r="B25" s="5" t="s">
        <v>342</v>
      </c>
      <c r="C25" s="60">
        <f>2956-C24</f>
        <v>2656</v>
      </c>
      <c r="D25" s="56"/>
      <c r="E25" s="67">
        <v>3048</v>
      </c>
      <c r="G25" s="86"/>
    </row>
    <row r="26" spans="2:7" ht="12" customHeight="1">
      <c r="B26" s="5"/>
      <c r="C26" s="170">
        <f>SUM(C20:C25)</f>
        <v>28014</v>
      </c>
      <c r="D26" s="56"/>
      <c r="E26" s="170">
        <f>SUM(E20:E25)</f>
        <v>29224</v>
      </c>
      <c r="G26" s="86"/>
    </row>
    <row r="27" spans="2:7" ht="12" customHeight="1">
      <c r="B27" s="5"/>
      <c r="C27" s="10"/>
      <c r="D27" s="56"/>
      <c r="E27" s="10"/>
      <c r="G27" s="86"/>
    </row>
    <row r="28" spans="1:7" ht="12" customHeight="1" thickBot="1">
      <c r="A28" s="9" t="s">
        <v>288</v>
      </c>
      <c r="B28" s="5"/>
      <c r="C28" s="199">
        <f>C17+C26</f>
        <v>37752</v>
      </c>
      <c r="D28" s="56"/>
      <c r="E28" s="199">
        <f>E17+E26</f>
        <v>35685</v>
      </c>
      <c r="G28" s="86"/>
    </row>
    <row r="29" spans="1:7" ht="12" customHeight="1">
      <c r="A29" s="9"/>
      <c r="B29" s="5"/>
      <c r="C29" s="62"/>
      <c r="D29" s="56"/>
      <c r="E29" s="62"/>
      <c r="G29" s="86"/>
    </row>
    <row r="30" spans="2:7" ht="12" customHeight="1">
      <c r="B30" s="5"/>
      <c r="C30" s="10"/>
      <c r="D30" s="56"/>
      <c r="E30" s="57"/>
      <c r="G30" s="86"/>
    </row>
    <row r="31" spans="1:7" ht="12" customHeight="1">
      <c r="A31" s="9" t="s">
        <v>289</v>
      </c>
      <c r="B31" s="5"/>
      <c r="C31" s="10"/>
      <c r="D31" s="56"/>
      <c r="E31" s="57"/>
      <c r="G31" s="86"/>
    </row>
    <row r="32" spans="1:9" ht="12" customHeight="1">
      <c r="A32" s="9" t="s">
        <v>390</v>
      </c>
      <c r="B32" s="5"/>
      <c r="C32" s="10"/>
      <c r="D32" s="56"/>
      <c r="E32" s="57"/>
      <c r="G32" s="86"/>
      <c r="I32" s="69"/>
    </row>
    <row r="33" spans="1:7" ht="12" customHeight="1">
      <c r="A33" s="1" t="s">
        <v>52</v>
      </c>
      <c r="B33" s="5" t="s">
        <v>115</v>
      </c>
      <c r="C33" s="60">
        <f>+Equity!C37</f>
        <v>22500</v>
      </c>
      <c r="D33" s="56"/>
      <c r="E33" s="67">
        <v>22500</v>
      </c>
      <c r="G33" s="86"/>
    </row>
    <row r="34" spans="1:7" ht="12" customHeight="1">
      <c r="A34" s="1" t="s">
        <v>233</v>
      </c>
      <c r="B34" s="5"/>
      <c r="C34" s="60">
        <f>+Equity!D37</f>
        <v>409</v>
      </c>
      <c r="D34" s="56"/>
      <c r="E34" s="67">
        <v>409</v>
      </c>
      <c r="G34" s="86"/>
    </row>
    <row r="35" spans="1:8" ht="12" customHeight="1">
      <c r="A35" s="1" t="s">
        <v>161</v>
      </c>
      <c r="B35" s="5"/>
      <c r="C35" s="60">
        <f>+Equity!E37</f>
        <v>1104.153</v>
      </c>
      <c r="D35" s="56"/>
      <c r="E35" s="67">
        <f>-127+1717+659.766-1718</f>
        <v>531.7660000000001</v>
      </c>
      <c r="G35" s="86"/>
      <c r="H35" s="86"/>
    </row>
    <row r="36" spans="1:8" ht="12" customHeight="1">
      <c r="A36" s="1" t="s">
        <v>236</v>
      </c>
      <c r="B36" s="5"/>
      <c r="C36" s="60">
        <f>+Equity!F37</f>
        <v>1650.016999999999</v>
      </c>
      <c r="D36" s="56"/>
      <c r="E36" s="57">
        <f>977-659.766+1718</f>
        <v>2035.234</v>
      </c>
      <c r="G36" s="86"/>
      <c r="H36" s="86"/>
    </row>
    <row r="37" spans="1:7" ht="13.5" customHeight="1">
      <c r="A37" s="3" t="s">
        <v>390</v>
      </c>
      <c r="B37" s="5"/>
      <c r="C37" s="90">
        <f>SUM(C33:C36)</f>
        <v>25663.17</v>
      </c>
      <c r="D37" s="25"/>
      <c r="E37" s="90">
        <f>SUM(E33:E36)</f>
        <v>25476</v>
      </c>
      <c r="G37" s="86"/>
    </row>
    <row r="38" spans="1:7" ht="13.5" customHeight="1">
      <c r="A38" s="3" t="s">
        <v>381</v>
      </c>
      <c r="B38" s="5"/>
      <c r="C38" s="25">
        <v>0</v>
      </c>
      <c r="D38" s="57"/>
      <c r="E38" s="25">
        <v>0</v>
      </c>
      <c r="G38" s="86"/>
    </row>
    <row r="39" spans="1:7" ht="13.5" customHeight="1">
      <c r="A39" s="24" t="s">
        <v>391</v>
      </c>
      <c r="B39" s="5"/>
      <c r="C39" s="144">
        <f>SUM(C37:C38)</f>
        <v>25663.17</v>
      </c>
      <c r="D39" s="57"/>
      <c r="E39" s="144">
        <f>SUM(E37:E38)</f>
        <v>25476</v>
      </c>
      <c r="G39" s="86"/>
    </row>
    <row r="40" spans="2:7" ht="12">
      <c r="B40" s="5"/>
      <c r="C40" s="10"/>
      <c r="G40" s="86"/>
    </row>
    <row r="41" spans="1:7" ht="12">
      <c r="A41" s="9" t="s">
        <v>286</v>
      </c>
      <c r="B41" s="5"/>
      <c r="C41" s="10"/>
      <c r="G41" s="86"/>
    </row>
    <row r="42" spans="1:7" ht="12">
      <c r="A42" s="1" t="s">
        <v>385</v>
      </c>
      <c r="B42" s="5"/>
      <c r="C42" s="10">
        <v>302</v>
      </c>
      <c r="E42" s="25">
        <v>0</v>
      </c>
      <c r="G42" s="86"/>
    </row>
    <row r="43" spans="1:7" ht="12">
      <c r="A43" s="1" t="s">
        <v>302</v>
      </c>
      <c r="B43" s="5"/>
      <c r="C43" s="10">
        <v>147</v>
      </c>
      <c r="E43" s="57">
        <v>151</v>
      </c>
      <c r="G43" s="86"/>
    </row>
    <row r="44" spans="2:7" ht="12.75" customHeight="1">
      <c r="B44" s="5"/>
      <c r="C44" s="170">
        <f>SUM(C42:C43)</f>
        <v>449</v>
      </c>
      <c r="E44" s="170">
        <f>SUM(E42:E43)</f>
        <v>151</v>
      </c>
      <c r="G44" s="86"/>
    </row>
    <row r="45" spans="2:7" ht="12.75" customHeight="1">
      <c r="B45" s="5"/>
      <c r="C45" s="10"/>
      <c r="E45" s="10"/>
      <c r="G45" s="86"/>
    </row>
    <row r="46" spans="1:7" ht="12" customHeight="1">
      <c r="A46" s="9" t="s">
        <v>51</v>
      </c>
      <c r="B46" s="5"/>
      <c r="C46" s="10"/>
      <c r="D46" s="56"/>
      <c r="E46" s="57"/>
      <c r="G46" s="86"/>
    </row>
    <row r="47" spans="1:7" ht="12" customHeight="1">
      <c r="A47" s="1" t="s">
        <v>170</v>
      </c>
      <c r="B47" s="5"/>
      <c r="C47" s="10">
        <f>363</f>
        <v>363</v>
      </c>
      <c r="D47" s="56"/>
      <c r="E47" s="57">
        <v>193</v>
      </c>
      <c r="G47" s="86"/>
    </row>
    <row r="48" spans="1:7" ht="12" customHeight="1">
      <c r="A48" s="1" t="s">
        <v>172</v>
      </c>
      <c r="B48" s="5"/>
      <c r="C48" s="60">
        <v>0</v>
      </c>
      <c r="D48" s="56"/>
      <c r="E48" s="57">
        <v>33</v>
      </c>
      <c r="G48" s="86"/>
    </row>
    <row r="49" spans="1:7" ht="12" customHeight="1">
      <c r="A49" s="1" t="s">
        <v>148</v>
      </c>
      <c r="B49" s="5"/>
      <c r="C49" s="60">
        <v>2998</v>
      </c>
      <c r="D49" s="56"/>
      <c r="E49" s="57">
        <v>2248</v>
      </c>
      <c r="G49" s="86"/>
    </row>
    <row r="50" spans="1:7" ht="12" customHeight="1">
      <c r="A50" s="1" t="s">
        <v>173</v>
      </c>
      <c r="B50" s="5"/>
      <c r="C50" s="60">
        <f>8512-C47</f>
        <v>8149</v>
      </c>
      <c r="D50" s="56"/>
      <c r="E50" s="57">
        <v>6633</v>
      </c>
      <c r="G50" s="86"/>
    </row>
    <row r="51" spans="1:7" ht="12" customHeight="1">
      <c r="A51" s="1" t="s">
        <v>174</v>
      </c>
      <c r="B51" s="5"/>
      <c r="C51" s="60">
        <v>130</v>
      </c>
      <c r="D51" s="56"/>
      <c r="E51" s="57">
        <v>951</v>
      </c>
      <c r="G51" s="86"/>
    </row>
    <row r="52" spans="2:7" ht="12" customHeight="1">
      <c r="B52" s="5"/>
      <c r="C52" s="170">
        <f>SUM(C47:C51)</f>
        <v>11640</v>
      </c>
      <c r="D52" s="56"/>
      <c r="E52" s="170">
        <f>SUM(E47:E51)</f>
        <v>10058</v>
      </c>
      <c r="G52" s="86"/>
    </row>
    <row r="53" spans="1:7" s="9" customFormat="1" ht="12" customHeight="1">
      <c r="A53" s="9" t="s">
        <v>290</v>
      </c>
      <c r="B53" s="4"/>
      <c r="C53" s="170">
        <f>C44+C52</f>
        <v>12089</v>
      </c>
      <c r="D53" s="108"/>
      <c r="E53" s="170">
        <f>E44+E52</f>
        <v>10209</v>
      </c>
      <c r="G53" s="200"/>
    </row>
    <row r="54" spans="2:7" ht="12" customHeight="1">
      <c r="B54" s="5"/>
      <c r="C54" s="10"/>
      <c r="D54" s="56"/>
      <c r="E54" s="10"/>
      <c r="G54" s="86"/>
    </row>
    <row r="55" spans="1:7" ht="12" customHeight="1" thickBot="1">
      <c r="A55" s="9" t="s">
        <v>291</v>
      </c>
      <c r="B55" s="5"/>
      <c r="C55" s="199">
        <f>C53+C39</f>
        <v>37752.17</v>
      </c>
      <c r="D55" s="56"/>
      <c r="E55" s="199">
        <f>E53+E39</f>
        <v>35685</v>
      </c>
      <c r="G55" s="86"/>
    </row>
    <row r="56" spans="2:9" ht="12" customHeight="1">
      <c r="B56" s="5"/>
      <c r="C56" s="10"/>
      <c r="D56" s="56"/>
      <c r="E56" s="57"/>
      <c r="G56" s="86"/>
      <c r="I56" s="69"/>
    </row>
    <row r="57" spans="2:3" ht="12">
      <c r="B57" s="5"/>
      <c r="C57" s="10"/>
    </row>
    <row r="58" spans="1:5" ht="12">
      <c r="A58" s="1" t="s">
        <v>306</v>
      </c>
      <c r="B58" s="5"/>
      <c r="C58" s="147">
        <f>(+C39)/225000</f>
        <v>0.11405853333333332</v>
      </c>
      <c r="E58" s="147">
        <f>(+E39)/225000</f>
        <v>0.11322666666666667</v>
      </c>
    </row>
    <row r="59" spans="2:3" ht="12">
      <c r="B59" s="11"/>
      <c r="C59" s="10"/>
    </row>
    <row r="60" spans="2:3" ht="12">
      <c r="B60" s="5"/>
      <c r="C60" s="10"/>
    </row>
    <row r="61" spans="1:5" s="183" customFormat="1" ht="12">
      <c r="A61" s="183" t="s">
        <v>154</v>
      </c>
      <c r="B61" s="184"/>
      <c r="C61" s="185"/>
      <c r="E61" s="186"/>
    </row>
    <row r="62" spans="1:5" s="183" customFormat="1" ht="12">
      <c r="A62" s="183" t="s">
        <v>287</v>
      </c>
      <c r="B62" s="184"/>
      <c r="C62" s="185"/>
      <c r="E62" s="186"/>
    </row>
    <row r="63" spans="2:5" s="183" customFormat="1" ht="12">
      <c r="B63" s="184"/>
      <c r="C63" s="185"/>
      <c r="E63" s="186"/>
    </row>
    <row r="64" spans="1:5" s="183" customFormat="1" ht="12">
      <c r="A64" s="285" t="s">
        <v>520</v>
      </c>
      <c r="B64" s="286"/>
      <c r="C64" s="286"/>
      <c r="D64" s="286"/>
      <c r="E64" s="286"/>
    </row>
    <row r="65" spans="1:5" s="183" customFormat="1" ht="12">
      <c r="A65" s="286"/>
      <c r="B65" s="286"/>
      <c r="C65" s="286"/>
      <c r="D65" s="286"/>
      <c r="E65" s="286"/>
    </row>
    <row r="66" spans="1:5" s="183" customFormat="1" ht="12">
      <c r="A66" s="286"/>
      <c r="B66" s="286"/>
      <c r="C66" s="286"/>
      <c r="D66" s="286"/>
      <c r="E66" s="286"/>
    </row>
    <row r="67" spans="1:5" s="183" customFormat="1" ht="12.75">
      <c r="A67" s="182"/>
      <c r="B67" s="182"/>
      <c r="C67" s="182"/>
      <c r="D67" s="182"/>
      <c r="E67" s="182"/>
    </row>
    <row r="68" spans="1:5" s="183" customFormat="1" ht="12">
      <c r="A68" s="285" t="s">
        <v>278</v>
      </c>
      <c r="B68" s="286"/>
      <c r="C68" s="286"/>
      <c r="D68" s="286"/>
      <c r="E68" s="286"/>
    </row>
    <row r="69" spans="1:5" s="183" customFormat="1" ht="12">
      <c r="A69" s="286"/>
      <c r="B69" s="286"/>
      <c r="C69" s="286"/>
      <c r="D69" s="286"/>
      <c r="E69" s="286"/>
    </row>
    <row r="70" spans="1:5" s="183" customFormat="1" ht="12">
      <c r="A70" s="286"/>
      <c r="B70" s="286"/>
      <c r="C70" s="286"/>
      <c r="D70" s="286"/>
      <c r="E70" s="286"/>
    </row>
    <row r="71" spans="2:5" s="183" customFormat="1" ht="12">
      <c r="B71" s="184"/>
      <c r="C71" s="187"/>
      <c r="E71" s="186"/>
    </row>
    <row r="72" spans="2:5" s="183" customFormat="1" ht="12">
      <c r="B72" s="184"/>
      <c r="C72" s="187"/>
      <c r="E72" s="186"/>
    </row>
    <row r="73" spans="2:3" ht="12">
      <c r="B73" s="5"/>
      <c r="C73" s="12"/>
    </row>
    <row r="74" spans="2:4" ht="12">
      <c r="B74" s="5"/>
      <c r="D74" s="3"/>
    </row>
    <row r="75" spans="2:5" ht="12">
      <c r="B75" s="5"/>
      <c r="C75" s="169"/>
      <c r="E75" s="139"/>
    </row>
    <row r="76" spans="2:3" ht="12">
      <c r="B76" s="5"/>
      <c r="C76" s="12"/>
    </row>
    <row r="77" spans="2:3" ht="12">
      <c r="B77" s="5"/>
      <c r="C77" s="12"/>
    </row>
    <row r="78" spans="2:3" ht="12">
      <c r="B78" s="5"/>
      <c r="C78" s="12"/>
    </row>
    <row r="79" spans="2:3" ht="12">
      <c r="B79" s="5"/>
      <c r="C79" s="12"/>
    </row>
    <row r="80" spans="2:3" ht="12">
      <c r="B80" s="5"/>
      <c r="C80" s="12"/>
    </row>
    <row r="81" spans="2:3" ht="12">
      <c r="B81" s="5"/>
      <c r="C81" s="12"/>
    </row>
    <row r="82" spans="2:3" ht="12">
      <c r="B82" s="5"/>
      <c r="C82" s="12"/>
    </row>
    <row r="83" spans="2:3" ht="12">
      <c r="B83" s="5"/>
      <c r="C83" s="12"/>
    </row>
    <row r="84" spans="2:3" ht="12">
      <c r="B84" s="5"/>
      <c r="C84" s="12"/>
    </row>
    <row r="85" spans="2:3" ht="12">
      <c r="B85" s="5"/>
      <c r="C85" s="12"/>
    </row>
    <row r="86" spans="2:3" ht="12">
      <c r="B86" s="5"/>
      <c r="C86" s="12"/>
    </row>
    <row r="87" spans="2:3" ht="12">
      <c r="B87" s="5"/>
      <c r="C87" s="12"/>
    </row>
    <row r="88" spans="2:3" ht="12">
      <c r="B88" s="5"/>
      <c r="C88" s="12"/>
    </row>
    <row r="89" spans="2:3" ht="12">
      <c r="B89" s="5"/>
      <c r="C89" s="12"/>
    </row>
    <row r="90" spans="2:3" ht="12">
      <c r="B90" s="5"/>
      <c r="C90" s="12"/>
    </row>
    <row r="91" spans="2:3" ht="12">
      <c r="B91" s="5"/>
      <c r="C91" s="12"/>
    </row>
    <row r="92" spans="2:3" ht="12">
      <c r="B92" s="5"/>
      <c r="C92" s="12"/>
    </row>
    <row r="93" spans="2:3" ht="12">
      <c r="B93" s="5"/>
      <c r="C93" s="12"/>
    </row>
    <row r="94" spans="2:3" ht="12">
      <c r="B94" s="5"/>
      <c r="C94" s="12"/>
    </row>
    <row r="95" spans="2:3" ht="12">
      <c r="B95" s="5"/>
      <c r="C95" s="12"/>
    </row>
    <row r="96" spans="2:3" ht="12">
      <c r="B96" s="5"/>
      <c r="C96" s="12"/>
    </row>
    <row r="97" spans="2:3" ht="12">
      <c r="B97" s="5"/>
      <c r="C97" s="12"/>
    </row>
    <row r="98" spans="2:3" ht="12">
      <c r="B98" s="5"/>
      <c r="C98" s="12"/>
    </row>
    <row r="99" spans="2:3" ht="12">
      <c r="B99" s="5"/>
      <c r="C99" s="12"/>
    </row>
    <row r="100" spans="2:3" ht="12">
      <c r="B100" s="5"/>
      <c r="C100" s="12"/>
    </row>
    <row r="101" spans="2:3" ht="12">
      <c r="B101" s="5"/>
      <c r="C101" s="12"/>
    </row>
    <row r="102" spans="2:3" ht="12">
      <c r="B102" s="5"/>
      <c r="C102" s="12"/>
    </row>
    <row r="103" spans="2:3" ht="12">
      <c r="B103" s="5"/>
      <c r="C103" s="12"/>
    </row>
    <row r="104" spans="2:3" ht="12">
      <c r="B104" s="5"/>
      <c r="C104" s="12"/>
    </row>
    <row r="105" spans="2:3" ht="12">
      <c r="B105" s="5"/>
      <c r="C105" s="12"/>
    </row>
    <row r="106" spans="2:3" ht="12">
      <c r="B106" s="5"/>
      <c r="C106" s="12"/>
    </row>
    <row r="107" spans="2:3" ht="12">
      <c r="B107" s="5"/>
      <c r="C107" s="12"/>
    </row>
    <row r="108" spans="2:3" ht="12">
      <c r="B108" s="5"/>
      <c r="C108" s="12"/>
    </row>
    <row r="109" spans="2:3" ht="12">
      <c r="B109" s="5"/>
      <c r="C109" s="12"/>
    </row>
    <row r="110" spans="2:3" ht="12">
      <c r="B110" s="5"/>
      <c r="C110" s="12"/>
    </row>
    <row r="111" spans="2:3" ht="12">
      <c r="B111" s="5"/>
      <c r="C111" s="12"/>
    </row>
    <row r="112" spans="2:3" ht="12">
      <c r="B112" s="5"/>
      <c r="C112" s="12"/>
    </row>
    <row r="113" spans="2:3" ht="12">
      <c r="B113" s="5"/>
      <c r="C113" s="12"/>
    </row>
    <row r="114" spans="2:3" ht="12">
      <c r="B114" s="5"/>
      <c r="C114" s="12"/>
    </row>
    <row r="115" spans="2:3" ht="12">
      <c r="B115" s="5"/>
      <c r="C115" s="12"/>
    </row>
    <row r="116" spans="2:3" ht="12">
      <c r="B116" s="5"/>
      <c r="C116" s="12"/>
    </row>
    <row r="117" spans="2:3" ht="12">
      <c r="B117" s="5"/>
      <c r="C117" s="12"/>
    </row>
    <row r="118" spans="2:3" ht="12">
      <c r="B118" s="5"/>
      <c r="C118" s="12"/>
    </row>
    <row r="119" spans="2:3" ht="12">
      <c r="B119" s="5"/>
      <c r="C119" s="12"/>
    </row>
    <row r="120" spans="2:3" ht="12">
      <c r="B120" s="5"/>
      <c r="C120" s="12"/>
    </row>
    <row r="121" spans="2:3" ht="12">
      <c r="B121" s="5"/>
      <c r="C121" s="12"/>
    </row>
    <row r="122" spans="2:3" ht="12">
      <c r="B122" s="5"/>
      <c r="C122" s="12"/>
    </row>
    <row r="123" spans="2:3" ht="12">
      <c r="B123" s="5"/>
      <c r="C123" s="12"/>
    </row>
    <row r="124" spans="2:3" ht="12">
      <c r="B124" s="5"/>
      <c r="C124" s="12"/>
    </row>
    <row r="125" spans="2:3" ht="12">
      <c r="B125" s="5"/>
      <c r="C125" s="12"/>
    </row>
    <row r="126" spans="2:3" ht="12">
      <c r="B126" s="5"/>
      <c r="C126" s="12"/>
    </row>
    <row r="127" spans="2:3" ht="12">
      <c r="B127" s="5"/>
      <c r="C127" s="12"/>
    </row>
    <row r="128" spans="2:3" ht="12">
      <c r="B128" s="5"/>
      <c r="C128" s="12"/>
    </row>
    <row r="129" spans="2:3" ht="12">
      <c r="B129" s="5"/>
      <c r="C129" s="12"/>
    </row>
    <row r="130" spans="2:3" ht="12">
      <c r="B130" s="5"/>
      <c r="C130" s="12"/>
    </row>
    <row r="131" spans="2:3" ht="12">
      <c r="B131" s="5"/>
      <c r="C131" s="12"/>
    </row>
    <row r="132" spans="2:3" ht="12">
      <c r="B132" s="5"/>
      <c r="C132" s="12"/>
    </row>
    <row r="133" spans="2:3" ht="12">
      <c r="B133" s="5"/>
      <c r="C133" s="12"/>
    </row>
    <row r="134" spans="2:3" ht="12">
      <c r="B134" s="5"/>
      <c r="C134" s="12"/>
    </row>
    <row r="135" spans="2:3" ht="12">
      <c r="B135" s="5"/>
      <c r="C135" s="12"/>
    </row>
    <row r="136" spans="2:3" ht="12">
      <c r="B136" s="5"/>
      <c r="C136" s="12"/>
    </row>
    <row r="137" spans="2:3" ht="12">
      <c r="B137" s="5"/>
      <c r="C137" s="12"/>
    </row>
    <row r="138" spans="2:3" ht="12">
      <c r="B138" s="5"/>
      <c r="C138" s="12"/>
    </row>
    <row r="139" spans="2:3" ht="12">
      <c r="B139" s="5"/>
      <c r="C139" s="12"/>
    </row>
    <row r="140" spans="2:3" ht="12">
      <c r="B140" s="5"/>
      <c r="C140" s="12"/>
    </row>
    <row r="141" spans="2:3" ht="12">
      <c r="B141" s="5"/>
      <c r="C141" s="12"/>
    </row>
    <row r="142" spans="2:3" ht="12">
      <c r="B142" s="5"/>
      <c r="C142" s="12"/>
    </row>
    <row r="143" spans="2:3" ht="12">
      <c r="B143" s="5"/>
      <c r="C143" s="12"/>
    </row>
    <row r="144" spans="2:3" ht="12">
      <c r="B144" s="5"/>
      <c r="C144" s="12"/>
    </row>
    <row r="145" spans="2:3" ht="12">
      <c r="B145" s="5"/>
      <c r="C145" s="12"/>
    </row>
    <row r="146" spans="2:3" ht="12">
      <c r="B146" s="5"/>
      <c r="C146" s="12"/>
    </row>
    <row r="147" spans="2:3" ht="12">
      <c r="B147" s="5"/>
      <c r="C147" s="12"/>
    </row>
    <row r="148" spans="2:3" ht="12">
      <c r="B148" s="5"/>
      <c r="C148" s="12"/>
    </row>
    <row r="149" spans="2:3" ht="12">
      <c r="B149" s="5"/>
      <c r="C149" s="12"/>
    </row>
    <row r="150" spans="2:3" ht="12">
      <c r="B150" s="5"/>
      <c r="C150" s="12"/>
    </row>
    <row r="151" spans="2:3" ht="12">
      <c r="B151" s="5"/>
      <c r="C151" s="12"/>
    </row>
    <row r="152" spans="2:3" ht="12">
      <c r="B152" s="5"/>
      <c r="C152" s="12"/>
    </row>
    <row r="153" spans="2:3" ht="12">
      <c r="B153" s="5"/>
      <c r="C153" s="12"/>
    </row>
    <row r="154" spans="2:3" ht="12">
      <c r="B154" s="5"/>
      <c r="C154" s="12"/>
    </row>
    <row r="155" spans="2:3" ht="12">
      <c r="B155" s="5"/>
      <c r="C155" s="12"/>
    </row>
    <row r="156" spans="2:3" ht="12">
      <c r="B156" s="5"/>
      <c r="C156" s="12"/>
    </row>
    <row r="157" spans="2:3" ht="12">
      <c r="B157" s="5"/>
      <c r="C157" s="12"/>
    </row>
    <row r="158" spans="2:3" ht="12">
      <c r="B158" s="5"/>
      <c r="C158" s="12"/>
    </row>
    <row r="159" spans="2:3" ht="12">
      <c r="B159" s="5"/>
      <c r="C159" s="12"/>
    </row>
    <row r="160" spans="2:3" ht="12">
      <c r="B160" s="5"/>
      <c r="C160" s="12"/>
    </row>
    <row r="161" spans="2:3" ht="12">
      <c r="B161" s="5"/>
      <c r="C161" s="12"/>
    </row>
    <row r="162" spans="2:3" ht="12">
      <c r="B162" s="5"/>
      <c r="C162" s="12"/>
    </row>
    <row r="163" spans="2:3" ht="12">
      <c r="B163" s="5"/>
      <c r="C163" s="12"/>
    </row>
    <row r="164" spans="2:3" ht="12">
      <c r="B164" s="5"/>
      <c r="C164" s="12"/>
    </row>
    <row r="165" spans="2:3" ht="12">
      <c r="B165" s="5"/>
      <c r="C165" s="12"/>
    </row>
    <row r="166" spans="2:3" ht="12">
      <c r="B166" s="5"/>
      <c r="C166" s="12"/>
    </row>
    <row r="167" spans="2:3" ht="12">
      <c r="B167" s="5"/>
      <c r="C167" s="12"/>
    </row>
    <row r="168" spans="2:3" ht="12">
      <c r="B168" s="5"/>
      <c r="C168" s="12"/>
    </row>
    <row r="169" spans="2:3" ht="12">
      <c r="B169" s="5"/>
      <c r="C169" s="12"/>
    </row>
    <row r="170" spans="2:3" ht="12">
      <c r="B170" s="5"/>
      <c r="C170" s="12"/>
    </row>
    <row r="171" spans="2:3" ht="12">
      <c r="B171" s="5"/>
      <c r="C171" s="12"/>
    </row>
    <row r="172" spans="2:3" ht="12">
      <c r="B172" s="5"/>
      <c r="C172" s="12"/>
    </row>
    <row r="173" spans="2:3" ht="12">
      <c r="B173" s="5"/>
      <c r="C173" s="12"/>
    </row>
    <row r="174" spans="2:3" ht="12">
      <c r="B174" s="5"/>
      <c r="C174" s="12"/>
    </row>
    <row r="175" spans="2:3" ht="12">
      <c r="B175" s="5"/>
      <c r="C175" s="12"/>
    </row>
    <row r="176" spans="2:3" ht="12">
      <c r="B176" s="5"/>
      <c r="C176" s="12"/>
    </row>
    <row r="177" spans="2:3" ht="12">
      <c r="B177" s="5"/>
      <c r="C177" s="12"/>
    </row>
    <row r="178" spans="2:3" ht="12">
      <c r="B178" s="5"/>
      <c r="C178" s="12"/>
    </row>
    <row r="179" spans="2:3" ht="12">
      <c r="B179" s="5"/>
      <c r="C179" s="12"/>
    </row>
    <row r="180" spans="2:3" ht="12">
      <c r="B180" s="5"/>
      <c r="C180" s="12"/>
    </row>
    <row r="181" spans="2:3" ht="12">
      <c r="B181" s="5"/>
      <c r="C181" s="12"/>
    </row>
    <row r="182" spans="2:3" ht="12">
      <c r="B182" s="5"/>
      <c r="C182" s="12"/>
    </row>
    <row r="183" spans="2:3" ht="12">
      <c r="B183" s="5"/>
      <c r="C183" s="12"/>
    </row>
    <row r="184" spans="2:3" ht="12">
      <c r="B184" s="5"/>
      <c r="C184" s="12"/>
    </row>
    <row r="185" spans="2:3" ht="12">
      <c r="B185" s="5"/>
      <c r="C185" s="12"/>
    </row>
    <row r="186" spans="2:3" ht="12">
      <c r="B186" s="5"/>
      <c r="C186" s="12"/>
    </row>
    <row r="187" spans="2:3" ht="12">
      <c r="B187" s="5"/>
      <c r="C187" s="12"/>
    </row>
    <row r="188" spans="2:3" ht="12">
      <c r="B188" s="5"/>
      <c r="C188" s="12"/>
    </row>
    <row r="189" spans="2:3" ht="12">
      <c r="B189" s="5"/>
      <c r="C189" s="12"/>
    </row>
    <row r="190" spans="2:3" ht="12">
      <c r="B190" s="5"/>
      <c r="C190" s="12"/>
    </row>
    <row r="191" spans="2:3" ht="12">
      <c r="B191" s="5"/>
      <c r="C191" s="12"/>
    </row>
    <row r="192" spans="2:3" ht="12">
      <c r="B192" s="5"/>
      <c r="C192" s="12"/>
    </row>
    <row r="193" spans="2:3" ht="12">
      <c r="B193" s="5"/>
      <c r="C193" s="12"/>
    </row>
    <row r="194" spans="2:3" ht="12">
      <c r="B194" s="5"/>
      <c r="C194" s="12"/>
    </row>
    <row r="195" spans="2:3" ht="12">
      <c r="B195" s="5"/>
      <c r="C195" s="12"/>
    </row>
    <row r="196" spans="2:3" ht="12">
      <c r="B196" s="5"/>
      <c r="C196" s="12"/>
    </row>
    <row r="197" spans="2:3" ht="12">
      <c r="B197" s="5"/>
      <c r="C197" s="12"/>
    </row>
    <row r="198" spans="2:3" ht="12">
      <c r="B198" s="5"/>
      <c r="C198" s="12"/>
    </row>
    <row r="199" spans="2:3" ht="12">
      <c r="B199" s="5"/>
      <c r="C199" s="12"/>
    </row>
    <row r="200" spans="2:3" ht="12">
      <c r="B200" s="5"/>
      <c r="C200" s="12"/>
    </row>
    <row r="201" spans="2:3" ht="12">
      <c r="B201" s="5"/>
      <c r="C201" s="12"/>
    </row>
    <row r="202" spans="2:3" ht="12">
      <c r="B202" s="5"/>
      <c r="C202" s="12"/>
    </row>
    <row r="203" spans="2:3" ht="12">
      <c r="B203" s="5"/>
      <c r="C203" s="12"/>
    </row>
    <row r="204" spans="2:3" ht="12">
      <c r="B204" s="5"/>
      <c r="C204" s="12"/>
    </row>
    <row r="205" spans="2:3" ht="12">
      <c r="B205" s="5"/>
      <c r="C205" s="12"/>
    </row>
    <row r="206" spans="2:3" ht="12">
      <c r="B206" s="5"/>
      <c r="C206" s="12"/>
    </row>
    <row r="207" spans="2:3" ht="12">
      <c r="B207" s="5"/>
      <c r="C207" s="12"/>
    </row>
    <row r="208" spans="2:3" ht="12">
      <c r="B208" s="5"/>
      <c r="C208" s="12"/>
    </row>
    <row r="209" spans="2:3" ht="12">
      <c r="B209" s="5"/>
      <c r="C209" s="12"/>
    </row>
    <row r="210" spans="2:3" ht="12">
      <c r="B210" s="5"/>
      <c r="C210" s="12"/>
    </row>
    <row r="211" spans="2:3" ht="12">
      <c r="B211" s="5"/>
      <c r="C211" s="12"/>
    </row>
    <row r="212" spans="2:3" ht="12">
      <c r="B212" s="5"/>
      <c r="C212" s="12"/>
    </row>
    <row r="213" spans="2:3" ht="12">
      <c r="B213" s="5"/>
      <c r="C213" s="12"/>
    </row>
    <row r="214" spans="2:3" ht="12">
      <c r="B214" s="5"/>
      <c r="C214" s="12"/>
    </row>
    <row r="215" spans="2:3" ht="12">
      <c r="B215" s="5"/>
      <c r="C215" s="12"/>
    </row>
    <row r="216" spans="2:3" ht="12">
      <c r="B216" s="5"/>
      <c r="C216" s="12"/>
    </row>
    <row r="217" spans="2:3" ht="12">
      <c r="B217" s="5"/>
      <c r="C217" s="12"/>
    </row>
    <row r="218" spans="2:3" ht="12">
      <c r="B218" s="5"/>
      <c r="C218" s="12"/>
    </row>
    <row r="219" spans="2:3" ht="12">
      <c r="B219" s="5"/>
      <c r="C219" s="12"/>
    </row>
    <row r="220" spans="2:3" ht="12">
      <c r="B220" s="5"/>
      <c r="C220" s="12"/>
    </row>
    <row r="221" spans="2:3" ht="12">
      <c r="B221" s="5"/>
      <c r="C221" s="12"/>
    </row>
    <row r="222" spans="2:3" ht="12">
      <c r="B222" s="5"/>
      <c r="C222" s="12"/>
    </row>
    <row r="223" spans="2:3" ht="12">
      <c r="B223" s="5"/>
      <c r="C223" s="12"/>
    </row>
    <row r="224" spans="2:3" ht="12">
      <c r="B224" s="5"/>
      <c r="C224" s="12"/>
    </row>
    <row r="225" spans="2:3" ht="12">
      <c r="B225" s="5"/>
      <c r="C225" s="12"/>
    </row>
    <row r="226" spans="2:3" ht="12">
      <c r="B226" s="5"/>
      <c r="C226" s="12"/>
    </row>
    <row r="227" spans="2:3" ht="12">
      <c r="B227" s="5"/>
      <c r="C227" s="12"/>
    </row>
    <row r="228" spans="2:3" ht="12">
      <c r="B228" s="5"/>
      <c r="C228" s="12"/>
    </row>
    <row r="229" spans="2:3" ht="12">
      <c r="B229" s="5"/>
      <c r="C229" s="12"/>
    </row>
    <row r="230" spans="2:3" ht="12">
      <c r="B230" s="5"/>
      <c r="C230" s="12"/>
    </row>
    <row r="231" spans="2:3" ht="12">
      <c r="B231" s="5"/>
      <c r="C231" s="12"/>
    </row>
    <row r="232" spans="2:3" ht="12">
      <c r="B232" s="5"/>
      <c r="C232" s="12"/>
    </row>
    <row r="233" spans="2:3" ht="12">
      <c r="B233" s="5"/>
      <c r="C233" s="12"/>
    </row>
    <row r="234" spans="2:3" ht="12">
      <c r="B234" s="5"/>
      <c r="C234" s="12"/>
    </row>
    <row r="235" spans="2:3" ht="12">
      <c r="B235" s="5"/>
      <c r="C235" s="12"/>
    </row>
    <row r="236" spans="2:3" ht="12">
      <c r="B236" s="5"/>
      <c r="C236" s="12"/>
    </row>
    <row r="237" spans="2:3" ht="12">
      <c r="B237" s="5"/>
      <c r="C237" s="12"/>
    </row>
    <row r="238" spans="2:3" ht="12">
      <c r="B238" s="5"/>
      <c r="C238" s="12"/>
    </row>
    <row r="239" spans="2:3" ht="12">
      <c r="B239" s="5"/>
      <c r="C239" s="12"/>
    </row>
    <row r="240" spans="2:3" ht="12">
      <c r="B240" s="5"/>
      <c r="C240" s="12"/>
    </row>
    <row r="241" spans="2:3" ht="12">
      <c r="B241" s="5"/>
      <c r="C241" s="12"/>
    </row>
    <row r="242" spans="2:3" ht="12">
      <c r="B242" s="5"/>
      <c r="C242" s="12"/>
    </row>
    <row r="243" spans="2:3" ht="12">
      <c r="B243" s="5"/>
      <c r="C243" s="12"/>
    </row>
    <row r="244" spans="2:3" ht="12">
      <c r="B244" s="5"/>
      <c r="C244" s="12"/>
    </row>
    <row r="245" spans="2:3" ht="12">
      <c r="B245" s="5"/>
      <c r="C245" s="12"/>
    </row>
    <row r="246" spans="2:3" ht="12">
      <c r="B246" s="5"/>
      <c r="C246" s="12"/>
    </row>
    <row r="247" spans="2:3" ht="12">
      <c r="B247" s="5"/>
      <c r="C247" s="12"/>
    </row>
    <row r="248" spans="2:3" ht="12">
      <c r="B248" s="5"/>
      <c r="C248" s="12"/>
    </row>
    <row r="249" spans="2:3" ht="12">
      <c r="B249" s="5"/>
      <c r="C249" s="12"/>
    </row>
    <row r="250" spans="2:3" ht="12">
      <c r="B250" s="5"/>
      <c r="C250" s="12"/>
    </row>
    <row r="251" spans="2:3" ht="12">
      <c r="B251" s="5"/>
      <c r="C251" s="12"/>
    </row>
    <row r="252" spans="2:3" ht="12">
      <c r="B252" s="5"/>
      <c r="C252" s="12"/>
    </row>
    <row r="253" spans="2:3" ht="12">
      <c r="B253" s="5"/>
      <c r="C253" s="12"/>
    </row>
    <row r="254" spans="2:3" ht="12">
      <c r="B254" s="5"/>
      <c r="C254" s="12"/>
    </row>
    <row r="255" spans="2:3" ht="12">
      <c r="B255" s="5"/>
      <c r="C255" s="12"/>
    </row>
    <row r="256" spans="2:3" ht="12">
      <c r="B256" s="5"/>
      <c r="C256" s="12"/>
    </row>
    <row r="257" spans="2:3" ht="12">
      <c r="B257" s="5"/>
      <c r="C257" s="12"/>
    </row>
    <row r="258" spans="2:3" ht="12">
      <c r="B258" s="5"/>
      <c r="C258" s="12"/>
    </row>
    <row r="259" spans="2:3" ht="12">
      <c r="B259" s="5"/>
      <c r="C259" s="12"/>
    </row>
    <row r="260" spans="2:3" ht="12">
      <c r="B260" s="5"/>
      <c r="C260" s="12"/>
    </row>
    <row r="261" spans="2:3" ht="12">
      <c r="B261" s="5"/>
      <c r="C261" s="12"/>
    </row>
    <row r="262" spans="2:3" ht="12">
      <c r="B262" s="5"/>
      <c r="C262" s="12"/>
    </row>
    <row r="263" spans="2:3" ht="12">
      <c r="B263" s="5"/>
      <c r="C263" s="12"/>
    </row>
    <row r="264" spans="2:3" ht="12">
      <c r="B264" s="5"/>
      <c r="C264" s="12"/>
    </row>
    <row r="265" spans="2:3" ht="12">
      <c r="B265" s="5"/>
      <c r="C265" s="12"/>
    </row>
    <row r="266" spans="2:3" ht="12">
      <c r="B266" s="5"/>
      <c r="C266" s="12"/>
    </row>
    <row r="267" spans="2:3" ht="12">
      <c r="B267" s="5"/>
      <c r="C267" s="12"/>
    </row>
    <row r="268" spans="2:3" ht="12">
      <c r="B268" s="5"/>
      <c r="C268" s="12"/>
    </row>
    <row r="269" spans="2:3" ht="12">
      <c r="B269" s="5"/>
      <c r="C269" s="12"/>
    </row>
    <row r="270" spans="2:3" ht="12">
      <c r="B270" s="5"/>
      <c r="C270" s="12"/>
    </row>
    <row r="271" spans="2:3" ht="12">
      <c r="B271" s="5"/>
      <c r="C271" s="12"/>
    </row>
    <row r="272" spans="2:3" ht="12">
      <c r="B272" s="5"/>
      <c r="C272" s="12"/>
    </row>
    <row r="273" spans="2:3" ht="12">
      <c r="B273" s="5"/>
      <c r="C273" s="12"/>
    </row>
    <row r="274" spans="2:3" ht="12">
      <c r="B274" s="5"/>
      <c r="C274" s="12"/>
    </row>
    <row r="275" spans="2:3" ht="12">
      <c r="B275" s="5"/>
      <c r="C275" s="12"/>
    </row>
    <row r="276" spans="2:3" ht="12">
      <c r="B276" s="5"/>
      <c r="C276" s="12"/>
    </row>
    <row r="277" spans="2:3" ht="12">
      <c r="B277" s="5"/>
      <c r="C277" s="12"/>
    </row>
    <row r="278" spans="2:3" ht="12">
      <c r="B278" s="5"/>
      <c r="C278" s="12"/>
    </row>
    <row r="279" spans="2:3" ht="12">
      <c r="B279" s="5"/>
      <c r="C279" s="12"/>
    </row>
    <row r="280" spans="2:3" ht="12">
      <c r="B280" s="5"/>
      <c r="C280" s="12"/>
    </row>
    <row r="281" spans="2:3" ht="12">
      <c r="B281" s="5"/>
      <c r="C281" s="12"/>
    </row>
    <row r="282" spans="2:3" ht="12">
      <c r="B282" s="5"/>
      <c r="C282" s="12"/>
    </row>
    <row r="283" spans="2:3" ht="12">
      <c r="B283" s="5"/>
      <c r="C283" s="12"/>
    </row>
    <row r="284" spans="2:3" ht="12">
      <c r="B284" s="5"/>
      <c r="C284" s="12"/>
    </row>
    <row r="285" spans="2:3" ht="12">
      <c r="B285" s="5"/>
      <c r="C285" s="12"/>
    </row>
    <row r="286" spans="2:3" ht="12">
      <c r="B286" s="5"/>
      <c r="C286" s="12"/>
    </row>
    <row r="287" spans="2:3" ht="12">
      <c r="B287" s="5"/>
      <c r="C287" s="12"/>
    </row>
    <row r="288" spans="2:3" ht="12">
      <c r="B288" s="5"/>
      <c r="C288" s="12"/>
    </row>
    <row r="289" spans="2:3" ht="12">
      <c r="B289" s="5"/>
      <c r="C289" s="12"/>
    </row>
    <row r="290" spans="2:3" ht="12">
      <c r="B290" s="5"/>
      <c r="C290" s="12"/>
    </row>
    <row r="291" spans="2:3" ht="12">
      <c r="B291" s="5"/>
      <c r="C291" s="12"/>
    </row>
    <row r="292" spans="2:3" ht="12">
      <c r="B292" s="5"/>
      <c r="C292" s="12"/>
    </row>
    <row r="293" spans="2:3" ht="12">
      <c r="B293" s="5"/>
      <c r="C293" s="12"/>
    </row>
    <row r="294" spans="2:3" ht="12">
      <c r="B294" s="5"/>
      <c r="C294" s="12"/>
    </row>
    <row r="295" spans="2:3" ht="12">
      <c r="B295" s="5"/>
      <c r="C295" s="12"/>
    </row>
    <row r="296" spans="2:3" ht="12">
      <c r="B296" s="5"/>
      <c r="C296" s="12"/>
    </row>
    <row r="297" spans="2:3" ht="12">
      <c r="B297" s="5"/>
      <c r="C297" s="12"/>
    </row>
    <row r="298" ht="12">
      <c r="C298" s="12"/>
    </row>
    <row r="299" ht="12">
      <c r="C299" s="12"/>
    </row>
    <row r="300" ht="12">
      <c r="C300" s="12"/>
    </row>
    <row r="301" ht="12">
      <c r="C301" s="12"/>
    </row>
    <row r="302" ht="12">
      <c r="C302" s="12"/>
    </row>
    <row r="303" ht="12">
      <c r="C303" s="12"/>
    </row>
    <row r="304" ht="12">
      <c r="C304" s="12"/>
    </row>
    <row r="305" ht="12">
      <c r="C305" s="12"/>
    </row>
    <row r="306" ht="12">
      <c r="C306" s="12"/>
    </row>
    <row r="307" ht="12">
      <c r="C307" s="12"/>
    </row>
    <row r="308" ht="12">
      <c r="C308" s="12"/>
    </row>
    <row r="309" ht="12">
      <c r="C309" s="12"/>
    </row>
    <row r="310" ht="12">
      <c r="C310" s="12"/>
    </row>
    <row r="311" ht="12">
      <c r="C311" s="12"/>
    </row>
    <row r="312" ht="12">
      <c r="C312" s="12"/>
    </row>
    <row r="313" ht="12">
      <c r="C313" s="12"/>
    </row>
    <row r="314" ht="12">
      <c r="C314" s="12"/>
    </row>
    <row r="315" ht="12">
      <c r="C315" s="12"/>
    </row>
    <row r="316" ht="12">
      <c r="C316" s="12"/>
    </row>
    <row r="317" ht="12">
      <c r="C317" s="12"/>
    </row>
    <row r="318" ht="12">
      <c r="C318" s="12"/>
    </row>
    <row r="319" ht="12">
      <c r="C319" s="12"/>
    </row>
    <row r="320" ht="12">
      <c r="C320" s="12"/>
    </row>
    <row r="321" ht="12">
      <c r="C321" s="12"/>
    </row>
    <row r="322" ht="12">
      <c r="C322" s="12"/>
    </row>
    <row r="323" ht="12">
      <c r="C323" s="12"/>
    </row>
    <row r="324" ht="12">
      <c r="C324" s="12"/>
    </row>
    <row r="325" ht="12">
      <c r="C325" s="12"/>
    </row>
    <row r="326" ht="12">
      <c r="C326" s="12"/>
    </row>
    <row r="327" ht="12">
      <c r="C327" s="12"/>
    </row>
    <row r="328" ht="12">
      <c r="C328" s="12"/>
    </row>
    <row r="329" ht="12">
      <c r="C329" s="12"/>
    </row>
    <row r="330" ht="12">
      <c r="C330" s="12"/>
    </row>
    <row r="331" ht="12">
      <c r="C331" s="12"/>
    </row>
    <row r="332" ht="12">
      <c r="C332" s="12"/>
    </row>
    <row r="333" ht="12">
      <c r="C333" s="12"/>
    </row>
    <row r="334" ht="12">
      <c r="C334" s="12"/>
    </row>
    <row r="335" ht="12">
      <c r="C335" s="12"/>
    </row>
    <row r="336" ht="12">
      <c r="C336" s="12"/>
    </row>
    <row r="337" ht="12">
      <c r="C337" s="12"/>
    </row>
    <row r="338" ht="12">
      <c r="C338" s="12"/>
    </row>
    <row r="339" ht="12">
      <c r="C339" s="12"/>
    </row>
    <row r="340" ht="12">
      <c r="C340" s="12"/>
    </row>
    <row r="341" ht="12">
      <c r="C341" s="12"/>
    </row>
    <row r="342" ht="12">
      <c r="C342" s="12"/>
    </row>
    <row r="343" ht="12">
      <c r="C343" s="12"/>
    </row>
    <row r="344" ht="12">
      <c r="C344" s="12"/>
    </row>
    <row r="345" ht="12">
      <c r="C345" s="12"/>
    </row>
    <row r="346" ht="12">
      <c r="C346" s="12"/>
    </row>
    <row r="347" ht="12">
      <c r="C347" s="12"/>
    </row>
    <row r="348" ht="12">
      <c r="C348" s="12"/>
    </row>
    <row r="349" ht="12">
      <c r="C349" s="12"/>
    </row>
    <row r="350" ht="12">
      <c r="C350" s="12"/>
    </row>
    <row r="351" ht="12">
      <c r="C351" s="12"/>
    </row>
    <row r="352" ht="12">
      <c r="C352" s="12"/>
    </row>
    <row r="353" ht="12">
      <c r="C353" s="12"/>
    </row>
    <row r="354" ht="12">
      <c r="C354" s="12"/>
    </row>
    <row r="355" ht="12">
      <c r="C355" s="12"/>
    </row>
    <row r="356" ht="12">
      <c r="C356" s="12"/>
    </row>
    <row r="357" ht="12">
      <c r="C357" s="12"/>
    </row>
    <row r="358" ht="12">
      <c r="C358" s="12"/>
    </row>
    <row r="359" ht="12">
      <c r="C359" s="12"/>
    </row>
    <row r="360" ht="12">
      <c r="C360" s="12"/>
    </row>
    <row r="361" ht="12">
      <c r="C361" s="12"/>
    </row>
    <row r="362" ht="12">
      <c r="C362" s="12"/>
    </row>
    <row r="363" ht="12">
      <c r="C363" s="12"/>
    </row>
    <row r="364" ht="12">
      <c r="C364" s="12"/>
    </row>
    <row r="365" ht="12">
      <c r="C365" s="12"/>
    </row>
    <row r="366" ht="12">
      <c r="C366" s="12"/>
    </row>
    <row r="367" ht="12">
      <c r="C367" s="12"/>
    </row>
    <row r="368" ht="12">
      <c r="C368" s="12"/>
    </row>
    <row r="369" ht="12">
      <c r="C369" s="12"/>
    </row>
    <row r="370" ht="12">
      <c r="C370" s="12"/>
    </row>
    <row r="371" ht="12">
      <c r="C371" s="12"/>
    </row>
    <row r="372" ht="12">
      <c r="C372" s="12"/>
    </row>
    <row r="373" ht="12">
      <c r="C373" s="12"/>
    </row>
    <row r="374" ht="12">
      <c r="C374" s="12"/>
    </row>
    <row r="375" ht="12">
      <c r="C375" s="12"/>
    </row>
    <row r="376" ht="12">
      <c r="C376" s="12"/>
    </row>
    <row r="377" ht="12">
      <c r="C377" s="12"/>
    </row>
    <row r="378" ht="12">
      <c r="C378" s="12"/>
    </row>
    <row r="379" ht="12">
      <c r="C379" s="12"/>
    </row>
    <row r="380" ht="12">
      <c r="C380" s="12"/>
    </row>
    <row r="381" ht="12">
      <c r="C381" s="12"/>
    </row>
    <row r="382" ht="12">
      <c r="C382" s="12"/>
    </row>
    <row r="383" ht="12">
      <c r="C383" s="12"/>
    </row>
    <row r="384" ht="12">
      <c r="C384" s="12"/>
    </row>
    <row r="385" ht="12">
      <c r="C385" s="12"/>
    </row>
    <row r="386" ht="12">
      <c r="C386" s="12"/>
    </row>
    <row r="387" ht="12">
      <c r="C387" s="12"/>
    </row>
    <row r="388" ht="12">
      <c r="C388" s="12"/>
    </row>
    <row r="389" ht="12">
      <c r="C389" s="12"/>
    </row>
    <row r="390" ht="12">
      <c r="C390" s="12"/>
    </row>
    <row r="391" ht="12">
      <c r="C391" s="12"/>
    </row>
    <row r="392" ht="12">
      <c r="C392" s="12"/>
    </row>
    <row r="393" ht="12">
      <c r="C393" s="12"/>
    </row>
    <row r="394" ht="12">
      <c r="C394" s="12"/>
    </row>
    <row r="395" ht="12">
      <c r="C395" s="12"/>
    </row>
    <row r="396" ht="12">
      <c r="C396" s="12"/>
    </row>
    <row r="397" ht="12">
      <c r="C397" s="12"/>
    </row>
    <row r="398" ht="12">
      <c r="C398" s="12"/>
    </row>
    <row r="399" ht="12">
      <c r="C399" s="12"/>
    </row>
    <row r="400" ht="12">
      <c r="C400" s="12"/>
    </row>
    <row r="401" ht="12">
      <c r="C401" s="12"/>
    </row>
    <row r="402" ht="12">
      <c r="C402" s="12"/>
    </row>
    <row r="403" ht="12">
      <c r="C403" s="12"/>
    </row>
    <row r="404" ht="12">
      <c r="C404" s="12"/>
    </row>
    <row r="405" ht="12">
      <c r="C405" s="12"/>
    </row>
    <row r="406" ht="12">
      <c r="C406" s="12"/>
    </row>
    <row r="407" ht="12">
      <c r="C407" s="12"/>
    </row>
    <row r="408" ht="12">
      <c r="C408" s="12"/>
    </row>
    <row r="409" ht="12">
      <c r="C409" s="13"/>
    </row>
    <row r="410" ht="12">
      <c r="C410" s="13"/>
    </row>
    <row r="411" ht="12">
      <c r="C411" s="13"/>
    </row>
    <row r="412" ht="12">
      <c r="C412" s="13"/>
    </row>
    <row r="413" ht="12">
      <c r="C413" s="13"/>
    </row>
    <row r="414" ht="12">
      <c r="C414" s="13"/>
    </row>
    <row r="415" ht="12">
      <c r="C415" s="13"/>
    </row>
    <row r="416" ht="12">
      <c r="C416" s="13"/>
    </row>
    <row r="417" ht="12">
      <c r="C417" s="13"/>
    </row>
    <row r="418" ht="12">
      <c r="C418" s="13"/>
    </row>
    <row r="419" ht="12">
      <c r="C419" s="13"/>
    </row>
    <row r="420" ht="12">
      <c r="C420" s="13"/>
    </row>
    <row r="421" ht="12">
      <c r="C421" s="13"/>
    </row>
    <row r="422" ht="12">
      <c r="C422" s="13"/>
    </row>
    <row r="423" ht="12">
      <c r="C423" s="13"/>
    </row>
    <row r="424" ht="12">
      <c r="C424" s="13"/>
    </row>
    <row r="425" ht="12">
      <c r="C425" s="13"/>
    </row>
    <row r="426" ht="12">
      <c r="C426" s="13"/>
    </row>
    <row r="427" ht="12">
      <c r="C427" s="6"/>
    </row>
    <row r="428" ht="12">
      <c r="C428" s="6"/>
    </row>
    <row r="429" ht="12">
      <c r="C429" s="6"/>
    </row>
    <row r="430" ht="12">
      <c r="C430" s="6"/>
    </row>
    <row r="431" ht="12">
      <c r="C431" s="6"/>
    </row>
    <row r="432" ht="12">
      <c r="C432" s="6"/>
    </row>
    <row r="433" ht="12">
      <c r="C433" s="6"/>
    </row>
    <row r="434" ht="12">
      <c r="C434" s="6"/>
    </row>
    <row r="435" ht="12">
      <c r="C435" s="6"/>
    </row>
    <row r="436" ht="12">
      <c r="C436" s="6"/>
    </row>
    <row r="437" ht="12">
      <c r="C437" s="6"/>
    </row>
    <row r="438" ht="12">
      <c r="C438" s="6"/>
    </row>
    <row r="439" ht="12">
      <c r="C439" s="6"/>
    </row>
    <row r="440" ht="12">
      <c r="C440" s="6"/>
    </row>
    <row r="441" ht="12">
      <c r="C441" s="6"/>
    </row>
    <row r="442" ht="12">
      <c r="C442" s="6"/>
    </row>
    <row r="443" ht="12">
      <c r="C443" s="6"/>
    </row>
    <row r="444" ht="12">
      <c r="C444" s="6"/>
    </row>
    <row r="445" ht="12">
      <c r="C445" s="6"/>
    </row>
    <row r="446" ht="12">
      <c r="C446" s="6"/>
    </row>
    <row r="447" ht="12">
      <c r="C447" s="6"/>
    </row>
    <row r="448" ht="12">
      <c r="C448" s="6"/>
    </row>
    <row r="449" ht="12">
      <c r="C449" s="6"/>
    </row>
    <row r="450" ht="12">
      <c r="C450" s="6"/>
    </row>
    <row r="451" ht="12">
      <c r="C451" s="6"/>
    </row>
    <row r="452" ht="12">
      <c r="C452" s="6"/>
    </row>
    <row r="453" ht="12">
      <c r="C453" s="6"/>
    </row>
    <row r="454" ht="12">
      <c r="C454" s="6"/>
    </row>
    <row r="455" ht="12">
      <c r="C455" s="6"/>
    </row>
    <row r="456" ht="12">
      <c r="C456" s="6"/>
    </row>
    <row r="457" ht="12">
      <c r="C457" s="6"/>
    </row>
    <row r="458" ht="12">
      <c r="C458" s="6"/>
    </row>
    <row r="459" ht="12">
      <c r="C459" s="6"/>
    </row>
    <row r="460" ht="12">
      <c r="C460" s="6"/>
    </row>
    <row r="461" ht="12">
      <c r="C461" s="6"/>
    </row>
    <row r="462" ht="12">
      <c r="C462" s="6"/>
    </row>
    <row r="463" ht="12">
      <c r="C463" s="6"/>
    </row>
    <row r="464" ht="12">
      <c r="C464" s="6"/>
    </row>
    <row r="465" ht="12">
      <c r="C465" s="6"/>
    </row>
    <row r="466" ht="12">
      <c r="C466" s="6"/>
    </row>
    <row r="467" ht="12">
      <c r="C467" s="6"/>
    </row>
    <row r="468" ht="12">
      <c r="C468" s="6"/>
    </row>
    <row r="469" ht="12">
      <c r="C469" s="6"/>
    </row>
    <row r="470" ht="12">
      <c r="C470" s="6"/>
    </row>
    <row r="471" ht="12">
      <c r="C471" s="6"/>
    </row>
    <row r="472" ht="12">
      <c r="C472" s="6"/>
    </row>
    <row r="473" ht="12">
      <c r="C473" s="6"/>
    </row>
    <row r="474" ht="12">
      <c r="C474" s="6"/>
    </row>
    <row r="475" ht="12">
      <c r="C475" s="6"/>
    </row>
    <row r="476" ht="12">
      <c r="C476" s="6"/>
    </row>
    <row r="477" ht="12">
      <c r="C477" s="6"/>
    </row>
    <row r="478" ht="12">
      <c r="C478" s="6"/>
    </row>
    <row r="479" ht="12">
      <c r="C479" s="6"/>
    </row>
    <row r="480" ht="12">
      <c r="C480" s="6"/>
    </row>
    <row r="481" ht="12">
      <c r="C481" s="6"/>
    </row>
    <row r="482" ht="12">
      <c r="C482" s="6"/>
    </row>
    <row r="483" ht="12">
      <c r="C483" s="6"/>
    </row>
    <row r="484" ht="12">
      <c r="C484" s="6"/>
    </row>
    <row r="485" ht="12">
      <c r="C485" s="6"/>
    </row>
    <row r="486" ht="12">
      <c r="C486" s="6"/>
    </row>
    <row r="487" ht="12">
      <c r="C487" s="6"/>
    </row>
    <row r="488" ht="12">
      <c r="C488" s="6"/>
    </row>
    <row r="489" ht="12">
      <c r="C489" s="6"/>
    </row>
    <row r="490" ht="12">
      <c r="C490" s="6"/>
    </row>
    <row r="491" ht="12">
      <c r="C491" s="6"/>
    </row>
    <row r="492" ht="12">
      <c r="C492" s="6"/>
    </row>
    <row r="493" ht="12">
      <c r="C493" s="6"/>
    </row>
    <row r="494" ht="12">
      <c r="C494" s="6"/>
    </row>
    <row r="495" ht="12">
      <c r="C495" s="6"/>
    </row>
    <row r="496" ht="12">
      <c r="C496" s="6"/>
    </row>
    <row r="497" ht="12">
      <c r="C497" s="6"/>
    </row>
    <row r="498" ht="12">
      <c r="C498" s="6"/>
    </row>
    <row r="499" ht="12">
      <c r="C499" s="6"/>
    </row>
    <row r="500" ht="12">
      <c r="C500" s="6"/>
    </row>
    <row r="501" ht="12">
      <c r="C501" s="6"/>
    </row>
    <row r="502" ht="12">
      <c r="C502" s="6"/>
    </row>
    <row r="503" ht="12">
      <c r="C503" s="6"/>
    </row>
    <row r="504" ht="12">
      <c r="C504" s="6"/>
    </row>
    <row r="505" ht="12">
      <c r="C505" s="6"/>
    </row>
    <row r="506" ht="12">
      <c r="C506" s="6"/>
    </row>
    <row r="507" ht="12">
      <c r="C507" s="6"/>
    </row>
    <row r="508" ht="12">
      <c r="C508" s="6"/>
    </row>
    <row r="509" ht="12">
      <c r="C509" s="6"/>
    </row>
    <row r="510" ht="12">
      <c r="C510" s="6"/>
    </row>
    <row r="511" ht="12">
      <c r="C511" s="6"/>
    </row>
    <row r="512" ht="12">
      <c r="C512" s="6"/>
    </row>
    <row r="513" ht="12">
      <c r="C513" s="6"/>
    </row>
    <row r="514" ht="12">
      <c r="C514" s="6"/>
    </row>
    <row r="515" ht="12">
      <c r="C515" s="6"/>
    </row>
    <row r="516" ht="12">
      <c r="C516" s="6"/>
    </row>
    <row r="517" ht="12">
      <c r="C517" s="6"/>
    </row>
    <row r="518" ht="12">
      <c r="C518" s="6"/>
    </row>
    <row r="519" ht="12">
      <c r="C519" s="6"/>
    </row>
    <row r="520" ht="12">
      <c r="C520" s="6"/>
    </row>
    <row r="521" ht="12">
      <c r="C521" s="6"/>
    </row>
    <row r="522" ht="12">
      <c r="C522" s="6"/>
    </row>
    <row r="523" ht="12">
      <c r="C523" s="6"/>
    </row>
    <row r="524" ht="12">
      <c r="C524" s="6"/>
    </row>
    <row r="525" ht="12">
      <c r="C525" s="6"/>
    </row>
    <row r="526" ht="12">
      <c r="C526" s="6"/>
    </row>
    <row r="527" ht="12">
      <c r="C527" s="6"/>
    </row>
    <row r="528" ht="12">
      <c r="C528" s="6"/>
    </row>
    <row r="529" ht="12">
      <c r="C529" s="6"/>
    </row>
    <row r="530" ht="12">
      <c r="C530" s="6"/>
    </row>
    <row r="531" ht="12">
      <c r="C531" s="6"/>
    </row>
    <row r="532" ht="12">
      <c r="C532" s="6"/>
    </row>
    <row r="533" ht="12">
      <c r="C533" s="6"/>
    </row>
    <row r="534" ht="12">
      <c r="C534" s="6"/>
    </row>
    <row r="535" ht="12">
      <c r="C535" s="6"/>
    </row>
    <row r="536" ht="12">
      <c r="C536" s="6"/>
    </row>
    <row r="537" ht="12">
      <c r="C537" s="6"/>
    </row>
    <row r="538" ht="12">
      <c r="C538" s="6"/>
    </row>
    <row r="539" ht="12">
      <c r="C539" s="6"/>
    </row>
    <row r="540" ht="12">
      <c r="C540" s="6"/>
    </row>
    <row r="541" ht="12">
      <c r="C541" s="6"/>
    </row>
    <row r="542" ht="12">
      <c r="C542" s="6"/>
    </row>
    <row r="543" ht="12">
      <c r="C543" s="6"/>
    </row>
    <row r="544" ht="12">
      <c r="C544" s="6"/>
    </row>
    <row r="545" ht="12">
      <c r="C545" s="6"/>
    </row>
    <row r="546" ht="12">
      <c r="C546" s="6"/>
    </row>
    <row r="547" ht="12">
      <c r="C547" s="6"/>
    </row>
    <row r="548" ht="12">
      <c r="C548" s="6"/>
    </row>
    <row r="549" ht="12">
      <c r="C549" s="6"/>
    </row>
    <row r="550" ht="12">
      <c r="C550" s="6"/>
    </row>
    <row r="551" ht="12">
      <c r="C551" s="6"/>
    </row>
    <row r="552" ht="12">
      <c r="C552" s="6"/>
    </row>
    <row r="553" ht="12">
      <c r="C553" s="6"/>
    </row>
    <row r="554" ht="12">
      <c r="C554" s="6"/>
    </row>
    <row r="555" ht="12">
      <c r="C555" s="6"/>
    </row>
    <row r="556" ht="12">
      <c r="C556" s="6"/>
    </row>
    <row r="557" ht="12">
      <c r="C557" s="6"/>
    </row>
    <row r="558" ht="12">
      <c r="C558" s="6"/>
    </row>
    <row r="559" ht="12">
      <c r="C559" s="6"/>
    </row>
    <row r="560" ht="12">
      <c r="C560" s="6"/>
    </row>
    <row r="561" ht="12">
      <c r="C561" s="6"/>
    </row>
    <row r="562" ht="12">
      <c r="C562" s="6"/>
    </row>
    <row r="563" ht="12">
      <c r="C563" s="6"/>
    </row>
    <row r="564" ht="12">
      <c r="C564" s="6"/>
    </row>
    <row r="565" ht="12">
      <c r="C565" s="6"/>
    </row>
    <row r="566" ht="12">
      <c r="C566" s="6"/>
    </row>
    <row r="567" ht="12">
      <c r="C567" s="6"/>
    </row>
    <row r="568" ht="12">
      <c r="C568" s="6"/>
    </row>
    <row r="569" ht="12">
      <c r="C569" s="6"/>
    </row>
    <row r="570" ht="12">
      <c r="C570" s="6"/>
    </row>
    <row r="571" ht="12">
      <c r="C571" s="6"/>
    </row>
    <row r="572" ht="12">
      <c r="C572" s="6"/>
    </row>
    <row r="573" ht="12">
      <c r="C573" s="6"/>
    </row>
    <row r="574" ht="12">
      <c r="C574" s="6"/>
    </row>
    <row r="575" ht="12">
      <c r="C575" s="6"/>
    </row>
    <row r="576" ht="12">
      <c r="C576" s="6"/>
    </row>
    <row r="577" ht="12">
      <c r="C577" s="6"/>
    </row>
    <row r="578" ht="12">
      <c r="C578" s="6"/>
    </row>
    <row r="579" ht="12">
      <c r="C579" s="6"/>
    </row>
    <row r="580" ht="12">
      <c r="C580" s="6"/>
    </row>
    <row r="581" ht="12">
      <c r="C581" s="6"/>
    </row>
    <row r="582" ht="12">
      <c r="C582" s="6"/>
    </row>
    <row r="583" ht="12">
      <c r="C583" s="6"/>
    </row>
    <row r="584" ht="12">
      <c r="C584" s="6"/>
    </row>
    <row r="585" ht="12">
      <c r="C585" s="6"/>
    </row>
    <row r="586" ht="12">
      <c r="C586" s="6"/>
    </row>
    <row r="587" ht="12">
      <c r="C587" s="6"/>
    </row>
    <row r="588" ht="12">
      <c r="C588" s="6"/>
    </row>
    <row r="589" ht="12">
      <c r="C589" s="6"/>
    </row>
    <row r="590" ht="12">
      <c r="C590" s="6"/>
    </row>
    <row r="591" ht="12">
      <c r="C591" s="6"/>
    </row>
    <row r="592" ht="12">
      <c r="C592" s="6"/>
    </row>
    <row r="593" ht="12">
      <c r="C593" s="6"/>
    </row>
    <row r="594" ht="12">
      <c r="C594" s="6"/>
    </row>
    <row r="595" ht="12">
      <c r="C595" s="6"/>
    </row>
    <row r="596" ht="12">
      <c r="C596" s="6"/>
    </row>
    <row r="597" ht="12">
      <c r="C597" s="6"/>
    </row>
    <row r="598" ht="12">
      <c r="C598" s="6"/>
    </row>
    <row r="599" ht="12">
      <c r="C599" s="6"/>
    </row>
    <row r="600" ht="12">
      <c r="C600" s="6"/>
    </row>
    <row r="601" ht="12">
      <c r="C601" s="6"/>
    </row>
    <row r="602" ht="12">
      <c r="C602" s="6"/>
    </row>
    <row r="603" ht="12">
      <c r="C603" s="6"/>
    </row>
    <row r="604" ht="12">
      <c r="C604" s="6"/>
    </row>
    <row r="605" ht="12">
      <c r="C605" s="6"/>
    </row>
    <row r="606" ht="12">
      <c r="C606" s="6"/>
    </row>
    <row r="607" ht="12">
      <c r="C607" s="6"/>
    </row>
    <row r="608" ht="12">
      <c r="C608" s="6"/>
    </row>
    <row r="609" ht="12">
      <c r="C609" s="6"/>
    </row>
    <row r="610" ht="12">
      <c r="C610" s="6"/>
    </row>
    <row r="611" ht="12">
      <c r="C611" s="6"/>
    </row>
    <row r="612" ht="12">
      <c r="C612" s="6"/>
    </row>
    <row r="613" ht="12">
      <c r="C613" s="6"/>
    </row>
    <row r="614" ht="12">
      <c r="C614" s="6"/>
    </row>
    <row r="615" ht="12">
      <c r="C615" s="6"/>
    </row>
    <row r="616" ht="12">
      <c r="C616" s="6"/>
    </row>
    <row r="617" ht="12">
      <c r="C617" s="6"/>
    </row>
    <row r="618" ht="12">
      <c r="C618" s="6"/>
    </row>
    <row r="619" ht="12">
      <c r="C619" s="6"/>
    </row>
    <row r="620" ht="12">
      <c r="C620" s="6"/>
    </row>
    <row r="621" ht="12">
      <c r="C621" s="6"/>
    </row>
    <row r="622" ht="12">
      <c r="C622" s="6"/>
    </row>
    <row r="623" ht="12">
      <c r="C623" s="6"/>
    </row>
    <row r="624" ht="12">
      <c r="C624" s="6"/>
    </row>
    <row r="625" ht="12">
      <c r="C625" s="6"/>
    </row>
    <row r="626" ht="12">
      <c r="C626" s="6"/>
    </row>
    <row r="627" ht="12">
      <c r="C627" s="6"/>
    </row>
    <row r="628" ht="12">
      <c r="C628" s="6"/>
    </row>
    <row r="629" ht="12">
      <c r="C629" s="6"/>
    </row>
    <row r="630" ht="12">
      <c r="C630" s="6"/>
    </row>
    <row r="631" ht="12">
      <c r="C631" s="6"/>
    </row>
    <row r="632" ht="12">
      <c r="C632" s="6"/>
    </row>
    <row r="633" ht="12">
      <c r="C633" s="6"/>
    </row>
    <row r="634" ht="12">
      <c r="C634" s="6"/>
    </row>
    <row r="635" ht="12">
      <c r="C635" s="6"/>
    </row>
    <row r="636" ht="12">
      <c r="C636" s="6"/>
    </row>
    <row r="637" ht="12">
      <c r="C637" s="6"/>
    </row>
    <row r="638" ht="12">
      <c r="C638" s="6"/>
    </row>
    <row r="639" ht="12">
      <c r="C639" s="6"/>
    </row>
    <row r="640" ht="12">
      <c r="C640" s="6"/>
    </row>
    <row r="641" ht="12">
      <c r="C641" s="6"/>
    </row>
    <row r="642" ht="12">
      <c r="C642" s="6"/>
    </row>
    <row r="643" ht="12">
      <c r="C643" s="6"/>
    </row>
    <row r="644" ht="12">
      <c r="C644" s="6"/>
    </row>
    <row r="645" ht="12">
      <c r="C645" s="6"/>
    </row>
    <row r="646" ht="12">
      <c r="C646" s="6"/>
    </row>
    <row r="647" ht="12">
      <c r="C647" s="6"/>
    </row>
    <row r="648" ht="12">
      <c r="C648" s="6"/>
    </row>
    <row r="649" ht="12">
      <c r="C649" s="6"/>
    </row>
    <row r="650" ht="12">
      <c r="C650" s="6"/>
    </row>
    <row r="651" ht="12">
      <c r="C651" s="6"/>
    </row>
    <row r="652" ht="12">
      <c r="C652" s="6"/>
    </row>
    <row r="653" ht="12">
      <c r="C653" s="6"/>
    </row>
    <row r="654" ht="12">
      <c r="C654" s="6"/>
    </row>
    <row r="655" ht="12">
      <c r="C655" s="6"/>
    </row>
    <row r="656" ht="12">
      <c r="C656" s="6"/>
    </row>
    <row r="657" ht="12">
      <c r="C657" s="6"/>
    </row>
    <row r="658" ht="12">
      <c r="C658" s="6"/>
    </row>
    <row r="659" ht="12">
      <c r="C659" s="6"/>
    </row>
    <row r="660" ht="12">
      <c r="C660" s="6"/>
    </row>
    <row r="661" ht="12">
      <c r="C661" s="6"/>
    </row>
    <row r="662" ht="12">
      <c r="C662" s="6"/>
    </row>
    <row r="663" ht="12">
      <c r="C663" s="6"/>
    </row>
    <row r="664" ht="12">
      <c r="C664" s="6"/>
    </row>
    <row r="665" ht="12">
      <c r="C665" s="6"/>
    </row>
    <row r="666" ht="12">
      <c r="C666" s="6"/>
    </row>
    <row r="667" ht="12">
      <c r="C667" s="6"/>
    </row>
    <row r="668" ht="12">
      <c r="C668" s="6"/>
    </row>
    <row r="669" ht="12">
      <c r="C669" s="6"/>
    </row>
    <row r="670" ht="12">
      <c r="C670" s="6"/>
    </row>
    <row r="671" ht="12">
      <c r="C671" s="6"/>
    </row>
    <row r="672" ht="12">
      <c r="C672" s="6"/>
    </row>
    <row r="673" ht="12">
      <c r="C673" s="6"/>
    </row>
    <row r="674" ht="12">
      <c r="C674" s="6"/>
    </row>
    <row r="675" ht="12">
      <c r="C675" s="6"/>
    </row>
    <row r="676" ht="12">
      <c r="C676" s="6"/>
    </row>
    <row r="677" ht="12">
      <c r="C677" s="6"/>
    </row>
    <row r="678" ht="12">
      <c r="C678" s="6"/>
    </row>
    <row r="679" ht="12">
      <c r="C679" s="6"/>
    </row>
    <row r="680" ht="12">
      <c r="C680" s="6"/>
    </row>
    <row r="681" ht="12">
      <c r="C681" s="6"/>
    </row>
    <row r="682" ht="12">
      <c r="C682" s="6"/>
    </row>
    <row r="683" ht="12">
      <c r="C683" s="6"/>
    </row>
    <row r="684" ht="12">
      <c r="C684" s="6"/>
    </row>
    <row r="685" ht="12">
      <c r="C685" s="6"/>
    </row>
    <row r="686" ht="12">
      <c r="C686" s="6"/>
    </row>
    <row r="687" ht="12">
      <c r="C687" s="6"/>
    </row>
    <row r="688" ht="12">
      <c r="C688" s="6"/>
    </row>
    <row r="689" ht="12">
      <c r="C689" s="6"/>
    </row>
    <row r="690" ht="12">
      <c r="C690" s="6"/>
    </row>
    <row r="691" ht="12">
      <c r="C691" s="6"/>
    </row>
    <row r="692" ht="12">
      <c r="C692" s="6"/>
    </row>
    <row r="693" ht="12">
      <c r="C693" s="6"/>
    </row>
    <row r="694" ht="12">
      <c r="C694" s="6"/>
    </row>
    <row r="695" ht="12">
      <c r="C695" s="6"/>
    </row>
    <row r="696" ht="12">
      <c r="C696" s="6"/>
    </row>
    <row r="697" ht="12">
      <c r="C697" s="6"/>
    </row>
    <row r="698" ht="12">
      <c r="C698" s="6"/>
    </row>
    <row r="699" ht="12">
      <c r="C699" s="6"/>
    </row>
    <row r="700" ht="12">
      <c r="C700" s="6"/>
    </row>
    <row r="701" ht="12">
      <c r="C701" s="6"/>
    </row>
    <row r="702" ht="12">
      <c r="C702" s="6"/>
    </row>
    <row r="703" ht="12">
      <c r="C703" s="6"/>
    </row>
    <row r="704" ht="12">
      <c r="C704" s="6"/>
    </row>
    <row r="705" ht="12">
      <c r="C705" s="6"/>
    </row>
    <row r="706" ht="12">
      <c r="C706" s="6"/>
    </row>
    <row r="707" ht="12">
      <c r="C707" s="6"/>
    </row>
    <row r="708" ht="12">
      <c r="C708" s="6"/>
    </row>
    <row r="709" ht="12">
      <c r="C709" s="6"/>
    </row>
    <row r="710" ht="12">
      <c r="C710" s="6"/>
    </row>
    <row r="711" ht="12">
      <c r="C711" s="6"/>
    </row>
    <row r="712" ht="12">
      <c r="C712" s="6"/>
    </row>
    <row r="713" ht="12">
      <c r="C713" s="6"/>
    </row>
    <row r="714" ht="12">
      <c r="C714" s="6"/>
    </row>
    <row r="715" ht="12">
      <c r="C715" s="6"/>
    </row>
    <row r="716" ht="12">
      <c r="C716" s="6"/>
    </row>
    <row r="717" ht="12">
      <c r="C717" s="6"/>
    </row>
    <row r="718" ht="12">
      <c r="C718" s="6"/>
    </row>
    <row r="719" ht="12">
      <c r="C719" s="6"/>
    </row>
    <row r="720" ht="12">
      <c r="C720" s="6"/>
    </row>
    <row r="721" ht="12">
      <c r="C721" s="6"/>
    </row>
    <row r="722" ht="12">
      <c r="C722" s="6"/>
    </row>
    <row r="723" ht="12">
      <c r="C723" s="6"/>
    </row>
    <row r="724" ht="12">
      <c r="C724" s="6"/>
    </row>
    <row r="725" ht="12">
      <c r="C725" s="6"/>
    </row>
    <row r="726" ht="12">
      <c r="C726" s="6"/>
    </row>
    <row r="727" ht="12">
      <c r="C727" s="6"/>
    </row>
    <row r="728" ht="12">
      <c r="C728" s="6"/>
    </row>
    <row r="729" ht="12">
      <c r="C729" s="6"/>
    </row>
    <row r="730" ht="12">
      <c r="C730" s="6"/>
    </row>
    <row r="731" ht="12">
      <c r="C731" s="6"/>
    </row>
    <row r="732" ht="12">
      <c r="C732" s="6"/>
    </row>
    <row r="733" ht="12">
      <c r="C733" s="6"/>
    </row>
    <row r="734" ht="12">
      <c r="C734" s="6"/>
    </row>
    <row r="735" ht="12">
      <c r="C735" s="6"/>
    </row>
    <row r="736" ht="12">
      <c r="C736" s="6"/>
    </row>
    <row r="737" ht="12">
      <c r="C737" s="6"/>
    </row>
    <row r="738" ht="12">
      <c r="C738" s="6"/>
    </row>
    <row r="739" ht="12">
      <c r="C739" s="6"/>
    </row>
    <row r="740" ht="12">
      <c r="C740" s="6"/>
    </row>
    <row r="741" ht="12">
      <c r="C741" s="6"/>
    </row>
    <row r="742" ht="12">
      <c r="C742" s="6"/>
    </row>
    <row r="743" ht="12">
      <c r="C743" s="6"/>
    </row>
    <row r="744" ht="12">
      <c r="C744" s="6"/>
    </row>
    <row r="745" ht="12">
      <c r="C745" s="6"/>
    </row>
    <row r="746" ht="12">
      <c r="C746" s="6"/>
    </row>
    <row r="747" ht="12">
      <c r="C747" s="6"/>
    </row>
    <row r="748" ht="12">
      <c r="C748" s="6"/>
    </row>
    <row r="749" ht="12">
      <c r="C749" s="6"/>
    </row>
    <row r="750" ht="12">
      <c r="C750" s="6"/>
    </row>
    <row r="751" ht="12">
      <c r="C751" s="6"/>
    </row>
    <row r="752" ht="12">
      <c r="C752" s="6"/>
    </row>
    <row r="753" ht="12">
      <c r="C753" s="6"/>
    </row>
    <row r="754" ht="12">
      <c r="C754" s="6"/>
    </row>
    <row r="755" ht="12">
      <c r="C755" s="6"/>
    </row>
    <row r="756" ht="12">
      <c r="C756" s="6"/>
    </row>
    <row r="757" ht="12">
      <c r="C757" s="6"/>
    </row>
    <row r="758" ht="12">
      <c r="C758" s="6"/>
    </row>
    <row r="759" ht="12">
      <c r="C759" s="6"/>
    </row>
    <row r="760" ht="12">
      <c r="C760" s="6"/>
    </row>
    <row r="761" ht="12">
      <c r="C761" s="6"/>
    </row>
    <row r="762" ht="12">
      <c r="C762" s="6"/>
    </row>
    <row r="763" ht="12">
      <c r="C763" s="6"/>
    </row>
    <row r="764" ht="12">
      <c r="C764" s="6"/>
    </row>
    <row r="765" ht="12">
      <c r="C765" s="6"/>
    </row>
    <row r="766" ht="12">
      <c r="C766" s="6"/>
    </row>
    <row r="767" ht="12">
      <c r="C767" s="6"/>
    </row>
    <row r="768" ht="12">
      <c r="C768" s="6"/>
    </row>
    <row r="769" ht="12">
      <c r="C769" s="6"/>
    </row>
    <row r="770" ht="12">
      <c r="C770" s="6"/>
    </row>
    <row r="771" ht="12">
      <c r="C771" s="6"/>
    </row>
    <row r="772" ht="12">
      <c r="C772" s="6"/>
    </row>
    <row r="773" ht="12">
      <c r="C773" s="6"/>
    </row>
    <row r="774" ht="12">
      <c r="C774" s="6"/>
    </row>
    <row r="775" ht="12">
      <c r="C775" s="6"/>
    </row>
    <row r="776" ht="12">
      <c r="C776" s="6"/>
    </row>
    <row r="777" ht="12">
      <c r="C777" s="6"/>
    </row>
    <row r="778" ht="12">
      <c r="C778" s="6"/>
    </row>
    <row r="779" ht="12">
      <c r="C779" s="6"/>
    </row>
    <row r="780" ht="12">
      <c r="C780" s="6"/>
    </row>
    <row r="781" ht="12">
      <c r="C781" s="6"/>
    </row>
    <row r="782" ht="12">
      <c r="C782" s="6"/>
    </row>
    <row r="783" ht="12">
      <c r="C783" s="6"/>
    </row>
    <row r="784" ht="12">
      <c r="C784" s="6"/>
    </row>
    <row r="785" ht="12">
      <c r="C785" s="6"/>
    </row>
    <row r="786" ht="12">
      <c r="C786" s="6"/>
    </row>
    <row r="787" ht="12">
      <c r="C787" s="6"/>
    </row>
    <row r="788" ht="12">
      <c r="C788" s="6"/>
    </row>
    <row r="789" ht="12">
      <c r="C789" s="6"/>
    </row>
    <row r="790" ht="12">
      <c r="C790" s="6"/>
    </row>
    <row r="791" ht="12">
      <c r="C791" s="6"/>
    </row>
    <row r="792" ht="12">
      <c r="C792" s="6"/>
    </row>
    <row r="793" ht="12">
      <c r="C793" s="6"/>
    </row>
    <row r="794" ht="12">
      <c r="C794" s="6"/>
    </row>
    <row r="795" ht="12">
      <c r="C795" s="6"/>
    </row>
    <row r="796" ht="12">
      <c r="C796" s="6"/>
    </row>
    <row r="797" ht="12">
      <c r="C797" s="6"/>
    </row>
    <row r="798" ht="12">
      <c r="C798" s="6"/>
    </row>
    <row r="799" ht="12">
      <c r="C799" s="6"/>
    </row>
    <row r="800" ht="12">
      <c r="C800" s="6"/>
    </row>
    <row r="801" ht="12">
      <c r="C801" s="6"/>
    </row>
    <row r="802" ht="12">
      <c r="C802" s="6"/>
    </row>
    <row r="803" ht="12">
      <c r="C803" s="6"/>
    </row>
    <row r="804" ht="12">
      <c r="C804" s="6"/>
    </row>
    <row r="805" ht="12">
      <c r="C805" s="6"/>
    </row>
    <row r="806" ht="12">
      <c r="C806" s="6"/>
    </row>
    <row r="807" ht="12">
      <c r="C807" s="6"/>
    </row>
    <row r="808" ht="12">
      <c r="C808" s="6"/>
    </row>
    <row r="809" ht="12">
      <c r="C809" s="6"/>
    </row>
    <row r="810" ht="12">
      <c r="C810" s="6"/>
    </row>
    <row r="811" ht="12">
      <c r="C811" s="6"/>
    </row>
    <row r="812" ht="12">
      <c r="C812" s="6"/>
    </row>
    <row r="813" ht="12">
      <c r="C813" s="6"/>
    </row>
    <row r="814" ht="12">
      <c r="C814" s="6"/>
    </row>
    <row r="815" ht="12">
      <c r="C815" s="6"/>
    </row>
    <row r="816" ht="12">
      <c r="C816" s="6"/>
    </row>
    <row r="817" ht="12">
      <c r="C817" s="6"/>
    </row>
    <row r="818" ht="12">
      <c r="C818" s="6"/>
    </row>
    <row r="819" ht="12">
      <c r="C819" s="6"/>
    </row>
    <row r="820" ht="12">
      <c r="C820" s="6"/>
    </row>
    <row r="821" ht="12">
      <c r="C821" s="6"/>
    </row>
    <row r="822" ht="12">
      <c r="C822" s="6"/>
    </row>
    <row r="823" ht="12">
      <c r="C823" s="6"/>
    </row>
    <row r="824" ht="12">
      <c r="C824" s="6"/>
    </row>
    <row r="825" ht="12">
      <c r="C825" s="6"/>
    </row>
    <row r="826" ht="12">
      <c r="C826" s="6"/>
    </row>
    <row r="827" ht="12">
      <c r="C827" s="6"/>
    </row>
    <row r="828" ht="12">
      <c r="C828" s="6"/>
    </row>
    <row r="829" ht="12">
      <c r="C829" s="6"/>
    </row>
    <row r="830" ht="12">
      <c r="C830" s="6"/>
    </row>
    <row r="831" ht="12">
      <c r="C831" s="6"/>
    </row>
    <row r="832" ht="12">
      <c r="C832" s="6"/>
    </row>
    <row r="833" ht="12">
      <c r="C833" s="6"/>
    </row>
    <row r="834" ht="12">
      <c r="C834" s="6"/>
    </row>
    <row r="835" ht="12">
      <c r="C835" s="6"/>
    </row>
    <row r="836" ht="12">
      <c r="C836" s="6"/>
    </row>
    <row r="837" ht="12">
      <c r="C837" s="6"/>
    </row>
    <row r="838" ht="12">
      <c r="C838" s="6"/>
    </row>
    <row r="839" ht="12">
      <c r="C839" s="6"/>
    </row>
    <row r="840" ht="12">
      <c r="C840" s="6"/>
    </row>
    <row r="841" ht="12">
      <c r="C841" s="6"/>
    </row>
    <row r="842" ht="12">
      <c r="C842" s="6"/>
    </row>
    <row r="843" ht="12">
      <c r="C843" s="6"/>
    </row>
    <row r="844" ht="12">
      <c r="C844" s="6"/>
    </row>
    <row r="845" ht="12">
      <c r="C845" s="6"/>
    </row>
    <row r="846" ht="12">
      <c r="C846" s="6"/>
    </row>
    <row r="847" ht="12">
      <c r="C847" s="6"/>
    </row>
    <row r="848" ht="12">
      <c r="C848" s="6"/>
    </row>
    <row r="849" ht="12">
      <c r="C849" s="6"/>
    </row>
    <row r="850" ht="12">
      <c r="C850" s="6"/>
    </row>
    <row r="851" ht="12">
      <c r="C851" s="6"/>
    </row>
    <row r="852" ht="12">
      <c r="C852" s="6"/>
    </row>
    <row r="853" ht="12">
      <c r="C853" s="6"/>
    </row>
    <row r="854" ht="12">
      <c r="C854" s="6"/>
    </row>
    <row r="855" ht="12">
      <c r="C855" s="6"/>
    </row>
    <row r="856" ht="12">
      <c r="C856" s="6"/>
    </row>
    <row r="857" ht="12">
      <c r="C857" s="6"/>
    </row>
    <row r="858" ht="12">
      <c r="C858" s="6"/>
    </row>
    <row r="859" ht="12">
      <c r="C859" s="6"/>
    </row>
    <row r="860" ht="12">
      <c r="C860" s="6"/>
    </row>
    <row r="861" ht="12">
      <c r="C861" s="6"/>
    </row>
    <row r="862" ht="12">
      <c r="C862" s="6"/>
    </row>
    <row r="863" ht="12">
      <c r="C863" s="6"/>
    </row>
    <row r="864" ht="12">
      <c r="C864" s="6"/>
    </row>
    <row r="865" ht="12">
      <c r="C865" s="6"/>
    </row>
    <row r="866" ht="12">
      <c r="C866" s="6"/>
    </row>
    <row r="867" ht="12">
      <c r="C867" s="6"/>
    </row>
    <row r="868" ht="12">
      <c r="C868" s="6"/>
    </row>
    <row r="869" ht="12">
      <c r="C869" s="6"/>
    </row>
    <row r="870" ht="12">
      <c r="C870" s="6"/>
    </row>
    <row r="871" ht="12">
      <c r="C871" s="6"/>
    </row>
    <row r="872" ht="12">
      <c r="C872" s="6"/>
    </row>
    <row r="873" ht="12">
      <c r="C873" s="6"/>
    </row>
    <row r="874" ht="12">
      <c r="C874" s="6"/>
    </row>
  </sheetData>
  <mergeCells count="7">
    <mergeCell ref="A68:E70"/>
    <mergeCell ref="A64:E66"/>
    <mergeCell ref="A6:E6"/>
    <mergeCell ref="A1:E1"/>
    <mergeCell ref="A2:E2"/>
    <mergeCell ref="A4:E4"/>
    <mergeCell ref="A5:E5"/>
  </mergeCells>
  <printOptions/>
  <pageMargins left="0.984251968503937" right="0.3937007874015748" top="0.38" bottom="0.55" header="0.17" footer="0.3"/>
  <pageSetup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sheetPr>
    <pageSetUpPr fitToPage="1"/>
  </sheetPr>
  <dimension ref="A1:T826"/>
  <sheetViews>
    <sheetView view="pageBreakPreview" zoomScaleSheetLayoutView="100" workbookViewId="0" topLeftCell="A1">
      <selection activeCell="E35" sqref="E35"/>
    </sheetView>
  </sheetViews>
  <sheetFormatPr defaultColWidth="9.140625" defaultRowHeight="12.75"/>
  <cols>
    <col min="1" max="1" width="38.00390625" style="1" customWidth="1"/>
    <col min="2" max="2" width="7.28125" style="1" customWidth="1"/>
    <col min="3" max="3" width="12.140625" style="1" customWidth="1"/>
    <col min="4" max="4" width="14.140625" style="1" customWidth="1"/>
    <col min="5" max="5" width="14.28125" style="5" customWidth="1"/>
    <col min="6" max="6" width="15.00390625" style="1" customWidth="1"/>
    <col min="7" max="7" width="12.421875" style="1" customWidth="1"/>
    <col min="8" max="8" width="9.8515625" style="3" customWidth="1"/>
    <col min="9" max="9" width="5.140625" style="1" customWidth="1"/>
    <col min="10" max="10" width="9.140625" style="1" customWidth="1"/>
    <col min="11" max="11" width="13.57421875" style="1" bestFit="1" customWidth="1"/>
    <col min="12" max="13" width="9.140625" style="1" customWidth="1"/>
    <col min="14" max="14" width="16.421875" style="1" bestFit="1" customWidth="1"/>
    <col min="15" max="15" width="11.00390625" style="1" bestFit="1" customWidth="1"/>
    <col min="16" max="18" width="13.57421875" style="1" customWidth="1"/>
    <col min="19" max="19" width="16.00390625" style="1" bestFit="1" customWidth="1"/>
    <col min="20" max="20" width="13.57421875" style="1" bestFit="1" customWidth="1"/>
    <col min="21" max="16384" width="9.140625" style="1" customWidth="1"/>
  </cols>
  <sheetData>
    <row r="1" spans="1:8" ht="12" customHeight="1">
      <c r="A1" s="279" t="s">
        <v>138</v>
      </c>
      <c r="B1" s="279"/>
      <c r="C1" s="279"/>
      <c r="D1" s="279"/>
      <c r="E1" s="279"/>
      <c r="F1" s="279"/>
      <c r="G1" s="279"/>
      <c r="H1" s="279"/>
    </row>
    <row r="2" spans="1:8" ht="12" customHeight="1">
      <c r="A2" s="281" t="s">
        <v>48</v>
      </c>
      <c r="B2" s="281"/>
      <c r="C2" s="281"/>
      <c r="D2" s="281"/>
      <c r="E2" s="281"/>
      <c r="F2" s="281"/>
      <c r="G2" s="281"/>
      <c r="H2" s="281"/>
    </row>
    <row r="3" spans="1:8" ht="12" customHeight="1">
      <c r="A3" s="41"/>
      <c r="B3" s="41"/>
      <c r="C3" s="41"/>
      <c r="D3" s="41"/>
      <c r="E3" s="42"/>
      <c r="F3" s="41"/>
      <c r="G3" s="41"/>
      <c r="H3" s="41"/>
    </row>
    <row r="4" spans="1:8" ht="12" customHeight="1">
      <c r="A4" s="279" t="s">
        <v>87</v>
      </c>
      <c r="B4" s="279"/>
      <c r="C4" s="279"/>
      <c r="D4" s="279"/>
      <c r="E4" s="279"/>
      <c r="F4" s="279"/>
      <c r="G4" s="279"/>
      <c r="H4" s="279"/>
    </row>
    <row r="5" spans="1:8" ht="12" customHeight="1">
      <c r="A5" s="279" t="s">
        <v>142</v>
      </c>
      <c r="B5" s="279"/>
      <c r="C5" s="279"/>
      <c r="D5" s="279"/>
      <c r="E5" s="279"/>
      <c r="F5" s="279"/>
      <c r="G5" s="279"/>
      <c r="H5" s="279"/>
    </row>
    <row r="6" spans="1:20" s="3" customFormat="1" ht="12" customHeight="1">
      <c r="A6" s="278"/>
      <c r="B6" s="278"/>
      <c r="C6" s="278"/>
      <c r="D6" s="278"/>
      <c r="E6" s="278"/>
      <c r="F6" s="278"/>
      <c r="G6" s="278"/>
      <c r="H6" s="278"/>
      <c r="T6" s="71"/>
    </row>
    <row r="7" spans="1:20" s="3" customFormat="1" ht="12" customHeight="1">
      <c r="A7" s="27"/>
      <c r="B7" s="27"/>
      <c r="C7" s="27"/>
      <c r="D7" s="27"/>
      <c r="E7" s="27"/>
      <c r="F7" s="27"/>
      <c r="G7" s="27"/>
      <c r="H7" s="27"/>
      <c r="T7" s="71"/>
    </row>
    <row r="8" spans="1:20" ht="12" customHeight="1">
      <c r="A8" s="4"/>
      <c r="B8" s="173"/>
      <c r="C8" s="279" t="s">
        <v>392</v>
      </c>
      <c r="D8" s="279"/>
      <c r="E8" s="279"/>
      <c r="F8" s="279"/>
      <c r="G8" s="230" t="s">
        <v>393</v>
      </c>
      <c r="H8" s="39"/>
      <c r="T8" s="69"/>
    </row>
    <row r="9" spans="1:20" ht="12" customHeight="1">
      <c r="A9" s="4"/>
      <c r="B9" s="173"/>
      <c r="C9" s="50"/>
      <c r="D9" s="279" t="s">
        <v>76</v>
      </c>
      <c r="E9" s="279"/>
      <c r="F9" s="39" t="s">
        <v>75</v>
      </c>
      <c r="G9" s="39"/>
      <c r="H9" s="50"/>
      <c r="K9" s="56"/>
      <c r="S9" s="69"/>
      <c r="T9" s="69"/>
    </row>
    <row r="10" spans="1:20" ht="12" customHeight="1">
      <c r="A10" s="4"/>
      <c r="B10" s="39" t="s">
        <v>384</v>
      </c>
      <c r="C10" s="39" t="s">
        <v>73</v>
      </c>
      <c r="D10" s="39" t="s">
        <v>232</v>
      </c>
      <c r="E10" s="39" t="s">
        <v>394</v>
      </c>
      <c r="F10" s="39" t="s">
        <v>395</v>
      </c>
      <c r="G10" s="39"/>
      <c r="H10" s="39" t="s">
        <v>74</v>
      </c>
      <c r="K10" s="56"/>
      <c r="S10" s="69"/>
      <c r="T10" s="69"/>
    </row>
    <row r="11" spans="2:20" ht="12" customHeight="1">
      <c r="B11" s="173"/>
      <c r="C11" s="39" t="s">
        <v>144</v>
      </c>
      <c r="D11" s="39" t="s">
        <v>144</v>
      </c>
      <c r="E11" s="39" t="s">
        <v>144</v>
      </c>
      <c r="F11" s="39" t="s">
        <v>144</v>
      </c>
      <c r="G11" s="39" t="s">
        <v>144</v>
      </c>
      <c r="H11" s="39" t="s">
        <v>144</v>
      </c>
      <c r="J11" s="68"/>
      <c r="K11" s="56"/>
      <c r="S11" s="69"/>
      <c r="T11" s="69"/>
    </row>
    <row r="12" spans="2:20" ht="12" customHeight="1">
      <c r="B12" s="50"/>
      <c r="C12" s="50"/>
      <c r="D12" s="50"/>
      <c r="E12" s="48"/>
      <c r="F12" s="50"/>
      <c r="G12" s="50"/>
      <c r="H12" s="50"/>
      <c r="J12" s="68"/>
      <c r="K12" s="56"/>
      <c r="S12" s="69"/>
      <c r="T12" s="69"/>
    </row>
    <row r="13" spans="3:20" ht="12" customHeight="1">
      <c r="C13" s="57"/>
      <c r="D13" s="57"/>
      <c r="E13" s="21"/>
      <c r="F13" s="57"/>
      <c r="G13" s="57"/>
      <c r="H13" s="57"/>
      <c r="J13" s="68"/>
      <c r="K13" s="70"/>
      <c r="S13" s="69"/>
      <c r="T13" s="71"/>
    </row>
    <row r="14" spans="3:20" ht="12" customHeight="1">
      <c r="C14" s="57"/>
      <c r="D14" s="57"/>
      <c r="E14" s="21"/>
      <c r="F14" s="57"/>
      <c r="G14" s="57"/>
      <c r="H14" s="57"/>
      <c r="J14" s="68"/>
      <c r="K14" s="70"/>
      <c r="S14" s="69"/>
      <c r="T14" s="71"/>
    </row>
    <row r="15" spans="1:20" ht="12" customHeight="1">
      <c r="A15" s="9" t="s">
        <v>314</v>
      </c>
      <c r="C15" s="57"/>
      <c r="D15" s="57"/>
      <c r="E15" s="21"/>
      <c r="F15" s="57"/>
      <c r="G15" s="57"/>
      <c r="H15" s="57"/>
      <c r="J15" s="68"/>
      <c r="K15" s="70"/>
      <c r="S15" s="69"/>
      <c r="T15" s="71"/>
    </row>
    <row r="16" spans="1:20" ht="12" customHeight="1">
      <c r="A16" s="1" t="s">
        <v>310</v>
      </c>
      <c r="B16" s="9"/>
      <c r="C16" s="67" t="s">
        <v>155</v>
      </c>
      <c r="D16" s="67"/>
      <c r="E16" s="57">
        <v>0</v>
      </c>
      <c r="F16" s="57">
        <f>ROUND(-3000/1000,0)</f>
        <v>-3</v>
      </c>
      <c r="G16" s="67" t="s">
        <v>204</v>
      </c>
      <c r="H16" s="57">
        <f aca="true" t="shared" si="0" ref="H16:H21">SUM(C16:G16)</f>
        <v>-3</v>
      </c>
      <c r="J16" s="68"/>
      <c r="K16" s="56"/>
      <c r="S16" s="69"/>
      <c r="T16" s="69"/>
    </row>
    <row r="17" spans="1:20" ht="12">
      <c r="A17" s="13" t="s">
        <v>399</v>
      </c>
      <c r="B17" s="85"/>
      <c r="C17" s="92">
        <f>ROUND(+'[1]Consol BS'!$BW$101/1000,0)</f>
        <v>5604</v>
      </c>
      <c r="D17" s="92"/>
      <c r="E17" s="57">
        <v>0</v>
      </c>
      <c r="F17" s="57">
        <v>0</v>
      </c>
      <c r="G17" s="67" t="s">
        <v>204</v>
      </c>
      <c r="H17" s="57">
        <f t="shared" si="0"/>
        <v>5604</v>
      </c>
      <c r="J17" s="68"/>
      <c r="K17" s="56"/>
      <c r="M17" s="68"/>
      <c r="O17" s="56"/>
      <c r="P17" s="56"/>
      <c r="Q17" s="56"/>
      <c r="R17" s="56"/>
      <c r="S17" s="69"/>
      <c r="T17" s="69"/>
    </row>
    <row r="18" spans="1:20" ht="12">
      <c r="A18" s="13" t="s">
        <v>218</v>
      </c>
      <c r="B18" s="85"/>
      <c r="C18" s="92">
        <v>5396</v>
      </c>
      <c r="D18" s="92"/>
      <c r="E18" s="57"/>
      <c r="F18" s="57"/>
      <c r="G18" s="67"/>
      <c r="H18" s="57">
        <f t="shared" si="0"/>
        <v>5396</v>
      </c>
      <c r="J18" s="68"/>
      <c r="K18" s="56"/>
      <c r="M18" s="68"/>
      <c r="O18" s="56"/>
      <c r="P18" s="56"/>
      <c r="Q18" s="56"/>
      <c r="R18" s="56"/>
      <c r="S18" s="69"/>
      <c r="T18" s="69"/>
    </row>
    <row r="19" spans="1:20" ht="12" customHeight="1">
      <c r="A19" s="1" t="s">
        <v>160</v>
      </c>
      <c r="C19" s="67" t="s">
        <v>204</v>
      </c>
      <c r="D19" s="67"/>
      <c r="E19" s="57">
        <f>-15-88</f>
        <v>-103</v>
      </c>
      <c r="F19" s="57">
        <v>0</v>
      </c>
      <c r="G19" s="67" t="s">
        <v>204</v>
      </c>
      <c r="H19" s="57">
        <f t="shared" si="0"/>
        <v>-103</v>
      </c>
      <c r="J19" s="68"/>
      <c r="K19" s="56"/>
      <c r="M19" s="68"/>
      <c r="O19" s="56"/>
      <c r="P19" s="56"/>
      <c r="Q19" s="56"/>
      <c r="R19" s="56"/>
      <c r="S19" s="69"/>
      <c r="T19" s="69"/>
    </row>
    <row r="20" spans="1:18" ht="24">
      <c r="A20" s="84" t="s">
        <v>400</v>
      </c>
      <c r="B20" s="84"/>
      <c r="C20" s="67" t="s">
        <v>204</v>
      </c>
      <c r="D20" s="67"/>
      <c r="E20" s="57">
        <f>ROUND((+'[1]Consol BS'!$BX$106)/1000,0)</f>
        <v>1717</v>
      </c>
      <c r="F20" s="57">
        <v>0</v>
      </c>
      <c r="G20" s="67" t="s">
        <v>204</v>
      </c>
      <c r="H20" s="57">
        <f t="shared" si="0"/>
        <v>1717</v>
      </c>
      <c r="J20" s="68"/>
      <c r="K20" s="56"/>
      <c r="M20" s="68"/>
      <c r="O20" s="56"/>
      <c r="P20" s="56"/>
      <c r="Q20" s="56"/>
      <c r="R20" s="56"/>
    </row>
    <row r="21" spans="1:20" ht="12" customHeight="1">
      <c r="A21" s="1" t="s">
        <v>77</v>
      </c>
      <c r="C21" s="62"/>
      <c r="D21" s="62"/>
      <c r="E21" s="62"/>
      <c r="F21" s="10">
        <f>461+370</f>
        <v>831</v>
      </c>
      <c r="G21" s="67" t="s">
        <v>204</v>
      </c>
      <c r="H21" s="57">
        <f t="shared" si="0"/>
        <v>831</v>
      </c>
      <c r="J21" s="68"/>
      <c r="K21" s="56"/>
      <c r="M21" s="68"/>
      <c r="O21" s="56"/>
      <c r="P21" s="56"/>
      <c r="Q21" s="56"/>
      <c r="R21" s="56"/>
      <c r="T21" s="69"/>
    </row>
    <row r="22" spans="1:13" s="9" customFormat="1" ht="12" customHeight="1" thickBot="1">
      <c r="A22" s="24" t="s">
        <v>7</v>
      </c>
      <c r="B22" s="24"/>
      <c r="C22" s="61">
        <f>SUM(C16:C21)</f>
        <v>11000</v>
      </c>
      <c r="D22" s="61">
        <f>SUM(D16:D21)</f>
        <v>0</v>
      </c>
      <c r="E22" s="61">
        <f>SUM(E16:E21)</f>
        <v>1614</v>
      </c>
      <c r="F22" s="61">
        <f>SUM(F16:F21)</f>
        <v>828</v>
      </c>
      <c r="G22" s="176" t="s">
        <v>204</v>
      </c>
      <c r="H22" s="61">
        <f>SUM(H16:H21)</f>
        <v>13442</v>
      </c>
      <c r="J22" s="107"/>
      <c r="K22" s="108"/>
      <c r="M22" s="107"/>
    </row>
    <row r="23" spans="3:13" ht="12" customHeight="1" thickTop="1">
      <c r="C23" s="93"/>
      <c r="D23" s="93"/>
      <c r="E23" s="3"/>
      <c r="F23" s="8"/>
      <c r="G23" s="8"/>
      <c r="J23" s="68"/>
      <c r="M23" s="68"/>
    </row>
    <row r="24" spans="1:13" s="183" customFormat="1" ht="12" customHeight="1">
      <c r="A24" s="186" t="s">
        <v>456</v>
      </c>
      <c r="C24" s="188"/>
      <c r="D24" s="188"/>
      <c r="E24" s="186"/>
      <c r="F24" s="189"/>
      <c r="G24" s="189"/>
      <c r="H24" s="186"/>
      <c r="J24" s="190"/>
      <c r="M24" s="190"/>
    </row>
    <row r="25" spans="1:13" ht="12" customHeight="1">
      <c r="A25" s="3"/>
      <c r="C25" s="93"/>
      <c r="D25" s="93"/>
      <c r="E25" s="3"/>
      <c r="F25" s="8"/>
      <c r="G25" s="8"/>
      <c r="J25" s="68"/>
      <c r="M25" s="68"/>
    </row>
    <row r="26" spans="3:5" ht="12">
      <c r="C26" s="5"/>
      <c r="D26" s="5"/>
      <c r="E26" s="12"/>
    </row>
    <row r="27" spans="1:8" ht="12">
      <c r="A27" s="9" t="s">
        <v>312</v>
      </c>
      <c r="B27" s="9"/>
      <c r="E27" s="1"/>
      <c r="H27" s="1"/>
    </row>
    <row r="28" spans="1:8" ht="12">
      <c r="A28" s="1" t="s">
        <v>310</v>
      </c>
      <c r="C28" s="11">
        <v>22500</v>
      </c>
      <c r="D28" s="11">
        <v>409</v>
      </c>
      <c r="E28" s="11">
        <v>1590</v>
      </c>
      <c r="F28" s="11">
        <v>977</v>
      </c>
      <c r="G28" s="67" t="s">
        <v>204</v>
      </c>
      <c r="H28" s="57">
        <f>SUM(C28:G28)</f>
        <v>25476</v>
      </c>
    </row>
    <row r="29" spans="1:8" ht="12">
      <c r="A29" s="1" t="s">
        <v>311</v>
      </c>
      <c r="C29" s="11"/>
      <c r="D29" s="11"/>
      <c r="E29" s="11"/>
      <c r="F29" s="11"/>
      <c r="G29" s="67"/>
      <c r="H29" s="57">
        <f>SUM(C29:G29)</f>
        <v>0</v>
      </c>
    </row>
    <row r="30" spans="1:8" ht="12">
      <c r="A30" s="1" t="s">
        <v>316</v>
      </c>
      <c r="B30" s="6" t="s">
        <v>396</v>
      </c>
      <c r="C30" s="11"/>
      <c r="D30" s="11"/>
      <c r="E30" s="11">
        <f>-F30</f>
        <v>659</v>
      </c>
      <c r="F30" s="11">
        <v>-659</v>
      </c>
      <c r="G30" s="67" t="s">
        <v>204</v>
      </c>
      <c r="H30" s="57">
        <f>SUM(C30:G30)</f>
        <v>0</v>
      </c>
    </row>
    <row r="31" spans="1:8" ht="12">
      <c r="A31" s="1" t="s">
        <v>398</v>
      </c>
      <c r="B31" s="6" t="s">
        <v>397</v>
      </c>
      <c r="C31" s="11"/>
      <c r="D31" s="11"/>
      <c r="E31" s="11">
        <f>-E20</f>
        <v>-1717</v>
      </c>
      <c r="F31" s="11">
        <f>-E31</f>
        <v>1717</v>
      </c>
      <c r="G31" s="177" t="s">
        <v>204</v>
      </c>
      <c r="H31" s="57">
        <f>SUM(C31:G31)</f>
        <v>0</v>
      </c>
    </row>
    <row r="32" spans="1:8" ht="12">
      <c r="A32" s="9" t="s">
        <v>313</v>
      </c>
      <c r="B32" s="24"/>
      <c r="C32" s="152">
        <f>SUM(C28:C30)</f>
        <v>22500</v>
      </c>
      <c r="D32" s="152">
        <f>SUM(D28:D30)</f>
        <v>409</v>
      </c>
      <c r="E32" s="152">
        <f>SUM(E28:E31)</f>
        <v>532</v>
      </c>
      <c r="F32" s="152">
        <f>SUM(F28:F31)</f>
        <v>2035</v>
      </c>
      <c r="G32" s="67" t="s">
        <v>204</v>
      </c>
      <c r="H32" s="152">
        <f>SUM(H28:H30)</f>
        <v>25476</v>
      </c>
    </row>
    <row r="33" spans="1:8" ht="12">
      <c r="A33" s="9"/>
      <c r="B33" s="24"/>
      <c r="C33" s="174"/>
      <c r="D33" s="174"/>
      <c r="E33" s="174"/>
      <c r="F33" s="174"/>
      <c r="G33" s="67"/>
      <c r="H33" s="174"/>
    </row>
    <row r="34" spans="1:20" ht="12">
      <c r="A34" s="1" t="s">
        <v>160</v>
      </c>
      <c r="B34" s="3"/>
      <c r="C34" s="67" t="s">
        <v>204</v>
      </c>
      <c r="D34" s="67"/>
      <c r="E34" s="57">
        <f>127-347.565+1</f>
        <v>-219.565</v>
      </c>
      <c r="F34" s="57"/>
      <c r="G34" s="67" t="s">
        <v>204</v>
      </c>
      <c r="H34" s="57">
        <f>SUM(C34:G34)</f>
        <v>-219.565</v>
      </c>
      <c r="J34" s="68"/>
      <c r="K34" s="56"/>
      <c r="M34" s="68"/>
      <c r="O34" s="56"/>
      <c r="P34" s="56"/>
      <c r="Q34" s="56"/>
      <c r="R34" s="56"/>
      <c r="S34" s="69"/>
      <c r="T34" s="69"/>
    </row>
    <row r="35" spans="1:20" ht="12">
      <c r="A35" s="1" t="s">
        <v>309</v>
      </c>
      <c r="B35" s="6" t="s">
        <v>396</v>
      </c>
      <c r="C35" s="67"/>
      <c r="D35" s="67"/>
      <c r="E35" s="57">
        <f>395.859+395.859</f>
        <v>791.718</v>
      </c>
      <c r="F35" s="57"/>
      <c r="G35" s="67" t="s">
        <v>204</v>
      </c>
      <c r="H35" s="57">
        <f>SUM(C35:G35)</f>
        <v>791.718</v>
      </c>
      <c r="J35" s="68"/>
      <c r="K35" s="56"/>
      <c r="M35" s="68"/>
      <c r="O35" s="56"/>
      <c r="P35" s="56"/>
      <c r="Q35" s="56"/>
      <c r="R35" s="56"/>
      <c r="S35" s="69"/>
      <c r="T35" s="69"/>
    </row>
    <row r="36" spans="1:20" ht="12">
      <c r="A36" s="1" t="s">
        <v>77</v>
      </c>
      <c r="B36" s="3"/>
      <c r="C36" s="62"/>
      <c r="D36" s="62"/>
      <c r="E36" s="62"/>
      <c r="F36" s="10">
        <f>+'Income St'!F43</f>
        <v>-384.983000000001</v>
      </c>
      <c r="G36" s="67" t="s">
        <v>204</v>
      </c>
      <c r="H36" s="57">
        <f>SUM(C36:G36)</f>
        <v>-384.983000000001</v>
      </c>
      <c r="J36" s="68"/>
      <c r="K36" s="56"/>
      <c r="M36" s="68"/>
      <c r="O36" s="56"/>
      <c r="P36" s="56"/>
      <c r="Q36" s="56"/>
      <c r="R36" s="56"/>
      <c r="T36" s="69"/>
    </row>
    <row r="37" spans="1:13" s="9" customFormat="1" ht="12.75" thickBot="1">
      <c r="A37" s="24" t="s">
        <v>8</v>
      </c>
      <c r="B37" s="24"/>
      <c r="C37" s="61">
        <f>SUM(C32:C36)</f>
        <v>22500</v>
      </c>
      <c r="D37" s="61">
        <f>SUM(D32:D36)</f>
        <v>409</v>
      </c>
      <c r="E37" s="61">
        <f>SUM(E32:E36)</f>
        <v>1104.153</v>
      </c>
      <c r="F37" s="61">
        <f>SUM(F32:F36)</f>
        <v>1650.016999999999</v>
      </c>
      <c r="G37" s="176" t="s">
        <v>204</v>
      </c>
      <c r="H37" s="61">
        <f>SUM(H32:H36)</f>
        <v>25663.170000000002</v>
      </c>
      <c r="J37" s="107"/>
      <c r="K37" s="108"/>
      <c r="M37" s="107"/>
    </row>
    <row r="38" spans="3:5" ht="12.75" thickTop="1">
      <c r="C38" s="5"/>
      <c r="D38" s="5"/>
      <c r="E38" s="12"/>
    </row>
    <row r="39" spans="3:5" ht="12">
      <c r="C39" s="5"/>
      <c r="D39" s="5"/>
      <c r="E39" s="12"/>
    </row>
    <row r="40" spans="3:5" ht="12">
      <c r="C40" s="5"/>
      <c r="D40" s="5"/>
      <c r="E40" s="12"/>
    </row>
    <row r="41" spans="3:5" ht="12">
      <c r="C41" s="5"/>
      <c r="D41" s="5"/>
      <c r="E41" s="157"/>
    </row>
    <row r="42" spans="3:5" ht="12">
      <c r="C42" s="5"/>
      <c r="D42" s="5"/>
      <c r="E42" s="12"/>
    </row>
    <row r="43" spans="3:5" ht="12">
      <c r="C43" s="5"/>
      <c r="D43" s="5"/>
      <c r="E43" s="12"/>
    </row>
    <row r="44" spans="3:5" ht="12">
      <c r="C44" s="5"/>
      <c r="D44" s="5"/>
      <c r="E44" s="12"/>
    </row>
    <row r="45" spans="3:5" ht="12">
      <c r="C45" s="5"/>
      <c r="D45" s="5"/>
      <c r="E45" s="12"/>
    </row>
    <row r="46" spans="3:5" ht="12">
      <c r="C46" s="5"/>
      <c r="D46" s="5"/>
      <c r="E46" s="12"/>
    </row>
    <row r="47" spans="3:5" ht="12">
      <c r="C47" s="5"/>
      <c r="D47" s="5"/>
      <c r="E47" s="12"/>
    </row>
    <row r="48" spans="3:5" ht="12">
      <c r="C48" s="5"/>
      <c r="D48" s="5"/>
      <c r="E48" s="12"/>
    </row>
    <row r="49" spans="3:5" ht="12">
      <c r="C49" s="5"/>
      <c r="D49" s="5"/>
      <c r="E49" s="12"/>
    </row>
    <row r="50" spans="3:5" ht="12">
      <c r="C50" s="5"/>
      <c r="D50" s="5"/>
      <c r="E50" s="12"/>
    </row>
    <row r="51" spans="3:5" ht="12">
      <c r="C51" s="5"/>
      <c r="D51" s="5"/>
      <c r="E51" s="12"/>
    </row>
    <row r="52" spans="3:5" ht="12">
      <c r="C52" s="5"/>
      <c r="D52" s="5"/>
      <c r="E52" s="12"/>
    </row>
    <row r="53" spans="3:5" ht="12">
      <c r="C53" s="5"/>
      <c r="D53" s="5"/>
      <c r="E53" s="12"/>
    </row>
    <row r="54" spans="3:5" ht="12">
      <c r="C54" s="5"/>
      <c r="D54" s="5"/>
      <c r="E54" s="12"/>
    </row>
    <row r="55" spans="3:5" ht="12">
      <c r="C55" s="5"/>
      <c r="D55" s="5"/>
      <c r="E55" s="12"/>
    </row>
    <row r="56" spans="3:5" ht="12">
      <c r="C56" s="5"/>
      <c r="D56" s="5"/>
      <c r="E56" s="12"/>
    </row>
    <row r="57" spans="3:5" ht="12">
      <c r="C57" s="5"/>
      <c r="D57" s="5"/>
      <c r="E57" s="12"/>
    </row>
    <row r="58" spans="3:5" ht="12">
      <c r="C58" s="5"/>
      <c r="D58" s="5"/>
      <c r="E58" s="12"/>
    </row>
    <row r="59" spans="3:5" ht="12">
      <c r="C59" s="5"/>
      <c r="D59" s="5"/>
      <c r="E59" s="12"/>
    </row>
    <row r="60" spans="3:5" ht="12">
      <c r="C60" s="5"/>
      <c r="D60" s="5"/>
      <c r="E60" s="12"/>
    </row>
    <row r="61" spans="3:5" ht="12">
      <c r="C61" s="5"/>
      <c r="D61" s="5"/>
      <c r="E61" s="12"/>
    </row>
    <row r="62" spans="3:5" ht="12">
      <c r="C62" s="5"/>
      <c r="D62" s="5"/>
      <c r="E62" s="12"/>
    </row>
    <row r="63" spans="3:5" ht="12">
      <c r="C63" s="5"/>
      <c r="D63" s="5"/>
      <c r="E63" s="12"/>
    </row>
    <row r="64" spans="3:5" ht="12">
      <c r="C64" s="5"/>
      <c r="D64" s="5"/>
      <c r="E64" s="12"/>
    </row>
    <row r="65" spans="3:5" ht="12">
      <c r="C65" s="5"/>
      <c r="D65" s="5"/>
      <c r="E65" s="12"/>
    </row>
    <row r="66" spans="3:5" ht="12">
      <c r="C66" s="5"/>
      <c r="D66" s="5"/>
      <c r="E66" s="12"/>
    </row>
    <row r="67" spans="3:5" ht="12">
      <c r="C67" s="5"/>
      <c r="D67" s="5"/>
      <c r="E67" s="12"/>
    </row>
    <row r="68" spans="3:5" ht="12">
      <c r="C68" s="5"/>
      <c r="D68" s="5"/>
      <c r="E68" s="12"/>
    </row>
    <row r="69" spans="3:5" ht="12">
      <c r="C69" s="5"/>
      <c r="D69" s="5"/>
      <c r="E69" s="12"/>
    </row>
    <row r="70" spans="3:5" ht="12">
      <c r="C70" s="5"/>
      <c r="D70" s="5"/>
      <c r="E70" s="12"/>
    </row>
    <row r="71" spans="3:5" ht="12">
      <c r="C71" s="5"/>
      <c r="D71" s="5"/>
      <c r="E71" s="12"/>
    </row>
    <row r="72" spans="3:5" ht="12">
      <c r="C72" s="5"/>
      <c r="D72" s="5"/>
      <c r="E72" s="12"/>
    </row>
    <row r="73" spans="3:5" ht="12">
      <c r="C73" s="5"/>
      <c r="D73" s="5"/>
      <c r="E73" s="12"/>
    </row>
    <row r="74" spans="3:5" ht="12">
      <c r="C74" s="5"/>
      <c r="D74" s="5"/>
      <c r="E74" s="12"/>
    </row>
    <row r="75" spans="3:5" ht="12">
      <c r="C75" s="5"/>
      <c r="D75" s="5"/>
      <c r="E75" s="12"/>
    </row>
    <row r="76" spans="3:5" ht="12">
      <c r="C76" s="5"/>
      <c r="D76" s="5"/>
      <c r="E76" s="12"/>
    </row>
    <row r="77" spans="3:5" ht="12">
      <c r="C77" s="5"/>
      <c r="D77" s="5"/>
      <c r="E77" s="12"/>
    </row>
    <row r="78" spans="3:5" ht="12">
      <c r="C78" s="5"/>
      <c r="D78" s="5"/>
      <c r="E78" s="12"/>
    </row>
    <row r="79" spans="3:5" ht="12">
      <c r="C79" s="5"/>
      <c r="D79" s="5"/>
      <c r="E79" s="12"/>
    </row>
    <row r="80" spans="3:5" ht="12">
      <c r="C80" s="5"/>
      <c r="D80" s="5"/>
      <c r="E80" s="12"/>
    </row>
    <row r="81" spans="3:5" ht="12">
      <c r="C81" s="5"/>
      <c r="D81" s="5"/>
      <c r="E81" s="12"/>
    </row>
    <row r="82" spans="3:5" ht="12">
      <c r="C82" s="5"/>
      <c r="D82" s="5"/>
      <c r="E82" s="12"/>
    </row>
    <row r="83" spans="3:5" ht="12">
      <c r="C83" s="5"/>
      <c r="D83" s="5"/>
      <c r="E83" s="12"/>
    </row>
    <row r="84" spans="3:5" ht="12">
      <c r="C84" s="5"/>
      <c r="D84" s="5"/>
      <c r="E84" s="12"/>
    </row>
    <row r="85" spans="3:5" ht="12">
      <c r="C85" s="5"/>
      <c r="D85" s="5"/>
      <c r="E85" s="12"/>
    </row>
    <row r="86" spans="3:5" ht="12">
      <c r="C86" s="5"/>
      <c r="D86" s="5"/>
      <c r="E86" s="12"/>
    </row>
    <row r="87" spans="3:5" ht="12">
      <c r="C87" s="5"/>
      <c r="D87" s="5"/>
      <c r="E87" s="12"/>
    </row>
    <row r="88" spans="3:5" ht="12">
      <c r="C88" s="5"/>
      <c r="D88" s="5"/>
      <c r="E88" s="12"/>
    </row>
    <row r="89" spans="3:5" ht="12">
      <c r="C89" s="5"/>
      <c r="D89" s="5"/>
      <c r="E89" s="12"/>
    </row>
    <row r="90" spans="3:5" ht="12">
      <c r="C90" s="5"/>
      <c r="D90" s="5"/>
      <c r="E90" s="12"/>
    </row>
    <row r="91" spans="3:5" ht="12">
      <c r="C91" s="5"/>
      <c r="D91" s="5"/>
      <c r="E91" s="12"/>
    </row>
    <row r="92" spans="3:5" ht="12">
      <c r="C92" s="5"/>
      <c r="D92" s="5"/>
      <c r="E92" s="12"/>
    </row>
    <row r="93" spans="3:5" ht="12">
      <c r="C93" s="5"/>
      <c r="D93" s="5"/>
      <c r="E93" s="12"/>
    </row>
    <row r="94" spans="3:5" ht="12">
      <c r="C94" s="5"/>
      <c r="D94" s="5"/>
      <c r="E94" s="12"/>
    </row>
    <row r="95" spans="3:5" ht="12">
      <c r="C95" s="5"/>
      <c r="D95" s="5"/>
      <c r="E95" s="12"/>
    </row>
    <row r="96" spans="3:5" ht="12">
      <c r="C96" s="5"/>
      <c r="D96" s="5"/>
      <c r="E96" s="12"/>
    </row>
    <row r="97" spans="3:5" ht="12">
      <c r="C97" s="5"/>
      <c r="D97" s="5"/>
      <c r="E97" s="12"/>
    </row>
    <row r="98" spans="3:5" ht="12">
      <c r="C98" s="5"/>
      <c r="D98" s="5"/>
      <c r="E98" s="12"/>
    </row>
    <row r="99" spans="3:5" ht="12">
      <c r="C99" s="5"/>
      <c r="D99" s="5"/>
      <c r="E99" s="12"/>
    </row>
    <row r="100" spans="3:5" ht="12">
      <c r="C100" s="5"/>
      <c r="D100" s="5"/>
      <c r="E100" s="12"/>
    </row>
    <row r="101" spans="3:5" ht="12">
      <c r="C101" s="5"/>
      <c r="D101" s="5"/>
      <c r="E101" s="12"/>
    </row>
    <row r="102" spans="3:5" ht="12">
      <c r="C102" s="5"/>
      <c r="D102" s="5"/>
      <c r="E102" s="12"/>
    </row>
    <row r="103" spans="3:5" ht="12">
      <c r="C103" s="5"/>
      <c r="D103" s="5"/>
      <c r="E103" s="12"/>
    </row>
    <row r="104" spans="3:5" ht="12">
      <c r="C104" s="5"/>
      <c r="D104" s="5"/>
      <c r="E104" s="12"/>
    </row>
    <row r="105" spans="3:5" ht="12">
      <c r="C105" s="5"/>
      <c r="D105" s="5"/>
      <c r="E105" s="12"/>
    </row>
    <row r="106" spans="3:5" ht="12">
      <c r="C106" s="5"/>
      <c r="D106" s="5"/>
      <c r="E106" s="12"/>
    </row>
    <row r="107" spans="3:5" ht="12">
      <c r="C107" s="5"/>
      <c r="D107" s="5"/>
      <c r="E107" s="12"/>
    </row>
    <row r="108" spans="3:5" ht="12">
      <c r="C108" s="5"/>
      <c r="D108" s="5"/>
      <c r="E108" s="12"/>
    </row>
    <row r="109" spans="3:5" ht="12">
      <c r="C109" s="5"/>
      <c r="D109" s="5"/>
      <c r="E109" s="12"/>
    </row>
    <row r="110" spans="3:5" ht="12">
      <c r="C110" s="5"/>
      <c r="D110" s="5"/>
      <c r="E110" s="12"/>
    </row>
    <row r="111" spans="3:5" ht="12">
      <c r="C111" s="5"/>
      <c r="D111" s="5"/>
      <c r="E111" s="12"/>
    </row>
    <row r="112" spans="3:5" ht="12">
      <c r="C112" s="5"/>
      <c r="D112" s="5"/>
      <c r="E112" s="12"/>
    </row>
    <row r="113" spans="3:5" ht="12">
      <c r="C113" s="5"/>
      <c r="D113" s="5"/>
      <c r="E113" s="12"/>
    </row>
    <row r="114" spans="3:5" ht="12">
      <c r="C114" s="5"/>
      <c r="D114" s="5"/>
      <c r="E114" s="12"/>
    </row>
    <row r="115" spans="3:5" ht="12">
      <c r="C115" s="5"/>
      <c r="D115" s="5"/>
      <c r="E115" s="12"/>
    </row>
    <row r="116" spans="3:5" ht="12">
      <c r="C116" s="5"/>
      <c r="D116" s="5"/>
      <c r="E116" s="12"/>
    </row>
    <row r="117" spans="3:5" ht="12">
      <c r="C117" s="5"/>
      <c r="D117" s="5"/>
      <c r="E117" s="12"/>
    </row>
    <row r="118" spans="3:5" ht="12">
      <c r="C118" s="5"/>
      <c r="D118" s="5"/>
      <c r="E118" s="12"/>
    </row>
    <row r="119" spans="3:5" ht="12">
      <c r="C119" s="5"/>
      <c r="D119" s="5"/>
      <c r="E119" s="12"/>
    </row>
    <row r="120" spans="3:5" ht="12">
      <c r="C120" s="5"/>
      <c r="D120" s="5"/>
      <c r="E120" s="12"/>
    </row>
    <row r="121" spans="3:5" ht="12">
      <c r="C121" s="5"/>
      <c r="D121" s="5"/>
      <c r="E121" s="12"/>
    </row>
    <row r="122" spans="3:5" ht="12">
      <c r="C122" s="5"/>
      <c r="D122" s="5"/>
      <c r="E122" s="12"/>
    </row>
    <row r="123" spans="3:5" ht="12">
      <c r="C123" s="5"/>
      <c r="D123" s="5"/>
      <c r="E123" s="12"/>
    </row>
    <row r="124" spans="3:5" ht="12">
      <c r="C124" s="5"/>
      <c r="D124" s="5"/>
      <c r="E124" s="12"/>
    </row>
    <row r="125" spans="3:5" ht="12">
      <c r="C125" s="5"/>
      <c r="D125" s="5"/>
      <c r="E125" s="12"/>
    </row>
    <row r="126" spans="3:5" ht="12">
      <c r="C126" s="5"/>
      <c r="D126" s="5"/>
      <c r="E126" s="12"/>
    </row>
    <row r="127" spans="3:5" ht="12">
      <c r="C127" s="5"/>
      <c r="D127" s="5"/>
      <c r="E127" s="12"/>
    </row>
    <row r="128" spans="3:5" ht="12">
      <c r="C128" s="5"/>
      <c r="D128" s="5"/>
      <c r="E128" s="12"/>
    </row>
    <row r="129" spans="3:5" ht="12">
      <c r="C129" s="5"/>
      <c r="D129" s="5"/>
      <c r="E129" s="12"/>
    </row>
    <row r="130" spans="3:5" ht="12">
      <c r="C130" s="5"/>
      <c r="D130" s="5"/>
      <c r="E130" s="12"/>
    </row>
    <row r="131" spans="3:5" ht="12">
      <c r="C131" s="5"/>
      <c r="D131" s="5"/>
      <c r="E131" s="12"/>
    </row>
    <row r="132" spans="3:5" ht="12">
      <c r="C132" s="5"/>
      <c r="D132" s="5"/>
      <c r="E132" s="12"/>
    </row>
    <row r="133" spans="3:5" ht="12">
      <c r="C133" s="5"/>
      <c r="D133" s="5"/>
      <c r="E133" s="12"/>
    </row>
    <row r="134" spans="3:5" ht="12">
      <c r="C134" s="5"/>
      <c r="D134" s="5"/>
      <c r="E134" s="12"/>
    </row>
    <row r="135" spans="3:5" ht="12">
      <c r="C135" s="5"/>
      <c r="D135" s="5"/>
      <c r="E135" s="12"/>
    </row>
    <row r="136" spans="3:5" ht="12">
      <c r="C136" s="5"/>
      <c r="D136" s="5"/>
      <c r="E136" s="12"/>
    </row>
    <row r="137" spans="3:5" ht="12">
      <c r="C137" s="5"/>
      <c r="D137" s="5"/>
      <c r="E137" s="12"/>
    </row>
    <row r="138" spans="3:5" ht="12">
      <c r="C138" s="5"/>
      <c r="D138" s="5"/>
      <c r="E138" s="12"/>
    </row>
    <row r="139" spans="3:5" ht="12">
      <c r="C139" s="5"/>
      <c r="D139" s="5"/>
      <c r="E139" s="12"/>
    </row>
    <row r="140" spans="3:5" ht="12">
      <c r="C140" s="5"/>
      <c r="D140" s="5"/>
      <c r="E140" s="12"/>
    </row>
    <row r="141" spans="3:5" ht="12">
      <c r="C141" s="5"/>
      <c r="D141" s="5"/>
      <c r="E141" s="12"/>
    </row>
    <row r="142" spans="3:5" ht="12">
      <c r="C142" s="5"/>
      <c r="D142" s="5"/>
      <c r="E142" s="12"/>
    </row>
    <row r="143" spans="3:5" ht="12">
      <c r="C143" s="5"/>
      <c r="D143" s="5"/>
      <c r="E143" s="12"/>
    </row>
    <row r="144" spans="3:5" ht="12">
      <c r="C144" s="5"/>
      <c r="D144" s="5"/>
      <c r="E144" s="12"/>
    </row>
    <row r="145" spans="3:5" ht="12">
      <c r="C145" s="5"/>
      <c r="D145" s="5"/>
      <c r="E145" s="12"/>
    </row>
    <row r="146" spans="3:5" ht="12">
      <c r="C146" s="5"/>
      <c r="D146" s="5"/>
      <c r="E146" s="12"/>
    </row>
    <row r="147" spans="3:5" ht="12">
      <c r="C147" s="5"/>
      <c r="D147" s="5"/>
      <c r="E147" s="12"/>
    </row>
    <row r="148" spans="3:5" ht="12">
      <c r="C148" s="5"/>
      <c r="D148" s="5"/>
      <c r="E148" s="12"/>
    </row>
    <row r="149" spans="3:5" ht="12">
      <c r="C149" s="5"/>
      <c r="D149" s="5"/>
      <c r="E149" s="12"/>
    </row>
    <row r="150" spans="3:5" ht="12">
      <c r="C150" s="5"/>
      <c r="D150" s="5"/>
      <c r="E150" s="12"/>
    </row>
    <row r="151" spans="3:5" ht="12">
      <c r="C151" s="5"/>
      <c r="D151" s="5"/>
      <c r="E151" s="12"/>
    </row>
    <row r="152" spans="3:5" ht="12">
      <c r="C152" s="5"/>
      <c r="D152" s="5"/>
      <c r="E152" s="12"/>
    </row>
    <row r="153" spans="3:5" ht="12">
      <c r="C153" s="5"/>
      <c r="D153" s="5"/>
      <c r="E153" s="12"/>
    </row>
    <row r="154" spans="3:5" ht="12">
      <c r="C154" s="5"/>
      <c r="D154" s="5"/>
      <c r="E154" s="12"/>
    </row>
    <row r="155" spans="3:5" ht="12">
      <c r="C155" s="5"/>
      <c r="D155" s="5"/>
      <c r="E155" s="12"/>
    </row>
    <row r="156" spans="3:5" ht="12">
      <c r="C156" s="5"/>
      <c r="D156" s="5"/>
      <c r="E156" s="12"/>
    </row>
    <row r="157" spans="3:5" ht="12">
      <c r="C157" s="5"/>
      <c r="D157" s="5"/>
      <c r="E157" s="12"/>
    </row>
    <row r="158" spans="3:5" ht="12">
      <c r="C158" s="5"/>
      <c r="D158" s="5"/>
      <c r="E158" s="12"/>
    </row>
    <row r="159" spans="3:5" ht="12">
      <c r="C159" s="5"/>
      <c r="D159" s="5"/>
      <c r="E159" s="12"/>
    </row>
    <row r="160" spans="3:5" ht="12">
      <c r="C160" s="5"/>
      <c r="D160" s="5"/>
      <c r="E160" s="12"/>
    </row>
    <row r="161" spans="3:5" ht="12">
      <c r="C161" s="5"/>
      <c r="D161" s="5"/>
      <c r="E161" s="12"/>
    </row>
    <row r="162" spans="3:5" ht="12">
      <c r="C162" s="5"/>
      <c r="D162" s="5"/>
      <c r="E162" s="12"/>
    </row>
    <row r="163" spans="3:5" ht="12">
      <c r="C163" s="5"/>
      <c r="D163" s="5"/>
      <c r="E163" s="12"/>
    </row>
    <row r="164" spans="3:5" ht="12">
      <c r="C164" s="5"/>
      <c r="D164" s="5"/>
      <c r="E164" s="12"/>
    </row>
    <row r="165" spans="3:5" ht="12">
      <c r="C165" s="5"/>
      <c r="D165" s="5"/>
      <c r="E165" s="12"/>
    </row>
    <row r="166" spans="3:5" ht="12">
      <c r="C166" s="5"/>
      <c r="D166" s="5"/>
      <c r="E166" s="12"/>
    </row>
    <row r="167" spans="3:5" ht="12">
      <c r="C167" s="5"/>
      <c r="D167" s="5"/>
      <c r="E167" s="12"/>
    </row>
    <row r="168" spans="3:5" ht="12">
      <c r="C168" s="5"/>
      <c r="D168" s="5"/>
      <c r="E168" s="12"/>
    </row>
    <row r="169" spans="3:5" ht="12">
      <c r="C169" s="5"/>
      <c r="D169" s="5"/>
      <c r="E169" s="12"/>
    </row>
    <row r="170" spans="3:5" ht="12">
      <c r="C170" s="5"/>
      <c r="D170" s="5"/>
      <c r="E170" s="12"/>
    </row>
    <row r="171" spans="3:5" ht="12">
      <c r="C171" s="5"/>
      <c r="D171" s="5"/>
      <c r="E171" s="12"/>
    </row>
    <row r="172" spans="3:5" ht="12">
      <c r="C172" s="5"/>
      <c r="D172" s="5"/>
      <c r="E172" s="12"/>
    </row>
    <row r="173" spans="3:5" ht="12">
      <c r="C173" s="5"/>
      <c r="D173" s="5"/>
      <c r="E173" s="12"/>
    </row>
    <row r="174" spans="3:5" ht="12">
      <c r="C174" s="5"/>
      <c r="D174" s="5"/>
      <c r="E174" s="12"/>
    </row>
    <row r="175" spans="3:5" ht="12">
      <c r="C175" s="5"/>
      <c r="D175" s="5"/>
      <c r="E175" s="12"/>
    </row>
    <row r="176" spans="3:5" ht="12">
      <c r="C176" s="5"/>
      <c r="D176" s="5"/>
      <c r="E176" s="12"/>
    </row>
    <row r="177" spans="3:5" ht="12">
      <c r="C177" s="5"/>
      <c r="D177" s="5"/>
      <c r="E177" s="12"/>
    </row>
    <row r="178" spans="3:5" ht="12">
      <c r="C178" s="5"/>
      <c r="D178" s="5"/>
      <c r="E178" s="12"/>
    </row>
    <row r="179" spans="3:5" ht="12">
      <c r="C179" s="5"/>
      <c r="D179" s="5"/>
      <c r="E179" s="12"/>
    </row>
    <row r="180" spans="3:5" ht="12">
      <c r="C180" s="5"/>
      <c r="D180" s="5"/>
      <c r="E180" s="12"/>
    </row>
    <row r="181" spans="3:5" ht="12">
      <c r="C181" s="5"/>
      <c r="D181" s="5"/>
      <c r="E181" s="12"/>
    </row>
    <row r="182" spans="3:5" ht="12">
      <c r="C182" s="5"/>
      <c r="D182" s="5"/>
      <c r="E182" s="12"/>
    </row>
    <row r="183" spans="3:5" ht="12">
      <c r="C183" s="5"/>
      <c r="D183" s="5"/>
      <c r="E183" s="12"/>
    </row>
    <row r="184" spans="3:5" ht="12">
      <c r="C184" s="5"/>
      <c r="D184" s="5"/>
      <c r="E184" s="12"/>
    </row>
    <row r="185" spans="3:5" ht="12">
      <c r="C185" s="5"/>
      <c r="D185" s="5"/>
      <c r="E185" s="12"/>
    </row>
    <row r="186" spans="3:5" ht="12">
      <c r="C186" s="5"/>
      <c r="D186" s="5"/>
      <c r="E186" s="12"/>
    </row>
    <row r="187" spans="3:5" ht="12">
      <c r="C187" s="5"/>
      <c r="D187" s="5"/>
      <c r="E187" s="12"/>
    </row>
    <row r="188" spans="3:5" ht="12">
      <c r="C188" s="5"/>
      <c r="D188" s="5"/>
      <c r="E188" s="12"/>
    </row>
    <row r="189" spans="3:5" ht="12">
      <c r="C189" s="5"/>
      <c r="D189" s="5"/>
      <c r="E189" s="12"/>
    </row>
    <row r="190" spans="3:5" ht="12">
      <c r="C190" s="5"/>
      <c r="D190" s="5"/>
      <c r="E190" s="12"/>
    </row>
    <row r="191" spans="3:5" ht="12">
      <c r="C191" s="5"/>
      <c r="D191" s="5"/>
      <c r="E191" s="12"/>
    </row>
    <row r="192" spans="3:5" ht="12">
      <c r="C192" s="5"/>
      <c r="D192" s="5"/>
      <c r="E192" s="12"/>
    </row>
    <row r="193" spans="3:5" ht="12">
      <c r="C193" s="5"/>
      <c r="D193" s="5"/>
      <c r="E193" s="12"/>
    </row>
    <row r="194" spans="3:5" ht="12">
      <c r="C194" s="5"/>
      <c r="D194" s="5"/>
      <c r="E194" s="12"/>
    </row>
    <row r="195" spans="3:5" ht="12">
      <c r="C195" s="5"/>
      <c r="D195" s="5"/>
      <c r="E195" s="12"/>
    </row>
    <row r="196" spans="3:5" ht="12">
      <c r="C196" s="5"/>
      <c r="D196" s="5"/>
      <c r="E196" s="12"/>
    </row>
    <row r="197" spans="3:5" ht="12">
      <c r="C197" s="5"/>
      <c r="D197" s="5"/>
      <c r="E197" s="12"/>
    </row>
    <row r="198" spans="3:5" ht="12">
      <c r="C198" s="5"/>
      <c r="D198" s="5"/>
      <c r="E198" s="12"/>
    </row>
    <row r="199" spans="3:5" ht="12">
      <c r="C199" s="5"/>
      <c r="D199" s="5"/>
      <c r="E199" s="12"/>
    </row>
    <row r="200" spans="3:5" ht="12">
      <c r="C200" s="5"/>
      <c r="D200" s="5"/>
      <c r="E200" s="12"/>
    </row>
    <row r="201" spans="3:5" ht="12">
      <c r="C201" s="5"/>
      <c r="D201" s="5"/>
      <c r="E201" s="12"/>
    </row>
    <row r="202" spans="3:5" ht="12">
      <c r="C202" s="5"/>
      <c r="D202" s="5"/>
      <c r="E202" s="12"/>
    </row>
    <row r="203" spans="3:5" ht="12">
      <c r="C203" s="5"/>
      <c r="D203" s="5"/>
      <c r="E203" s="12"/>
    </row>
    <row r="204" spans="3:5" ht="12">
      <c r="C204" s="5"/>
      <c r="D204" s="5"/>
      <c r="E204" s="12"/>
    </row>
    <row r="205" spans="3:5" ht="12">
      <c r="C205" s="5"/>
      <c r="D205" s="5"/>
      <c r="E205" s="12"/>
    </row>
    <row r="206" spans="3:5" ht="12">
      <c r="C206" s="5"/>
      <c r="D206" s="5"/>
      <c r="E206" s="12"/>
    </row>
    <row r="207" spans="3:5" ht="12">
      <c r="C207" s="5"/>
      <c r="D207" s="5"/>
      <c r="E207" s="12"/>
    </row>
    <row r="208" spans="3:5" ht="12">
      <c r="C208" s="5"/>
      <c r="D208" s="5"/>
      <c r="E208" s="12"/>
    </row>
    <row r="209" spans="3:5" ht="12">
      <c r="C209" s="5"/>
      <c r="D209" s="5"/>
      <c r="E209" s="12"/>
    </row>
    <row r="210" spans="3:5" ht="12">
      <c r="C210" s="5"/>
      <c r="D210" s="5"/>
      <c r="E210" s="12"/>
    </row>
    <row r="211" spans="3:5" ht="12">
      <c r="C211" s="5"/>
      <c r="D211" s="5"/>
      <c r="E211" s="12"/>
    </row>
    <row r="212" spans="3:5" ht="12">
      <c r="C212" s="5"/>
      <c r="D212" s="5"/>
      <c r="E212" s="12"/>
    </row>
    <row r="213" spans="3:5" ht="12">
      <c r="C213" s="5"/>
      <c r="D213" s="5"/>
      <c r="E213" s="12"/>
    </row>
    <row r="214" spans="3:5" ht="12">
      <c r="C214" s="5"/>
      <c r="D214" s="5"/>
      <c r="E214" s="12"/>
    </row>
    <row r="215" spans="3:5" ht="12">
      <c r="C215" s="5"/>
      <c r="D215" s="5"/>
      <c r="E215" s="12"/>
    </row>
    <row r="216" spans="3:5" ht="12">
      <c r="C216" s="5"/>
      <c r="D216" s="5"/>
      <c r="E216" s="12"/>
    </row>
    <row r="217" spans="3:5" ht="12">
      <c r="C217" s="5"/>
      <c r="D217" s="5"/>
      <c r="E217" s="12"/>
    </row>
    <row r="218" spans="3:5" ht="12">
      <c r="C218" s="5"/>
      <c r="D218" s="5"/>
      <c r="E218" s="12"/>
    </row>
    <row r="219" spans="3:5" ht="12">
      <c r="C219" s="5"/>
      <c r="D219" s="5"/>
      <c r="E219" s="12"/>
    </row>
    <row r="220" spans="3:5" ht="12">
      <c r="C220" s="5"/>
      <c r="D220" s="5"/>
      <c r="E220" s="12"/>
    </row>
    <row r="221" spans="3:5" ht="12">
      <c r="C221" s="5"/>
      <c r="D221" s="5"/>
      <c r="E221" s="12"/>
    </row>
    <row r="222" spans="3:5" ht="12">
      <c r="C222" s="5"/>
      <c r="D222" s="5"/>
      <c r="E222" s="12"/>
    </row>
    <row r="223" spans="3:5" ht="12">
      <c r="C223" s="5"/>
      <c r="D223" s="5"/>
      <c r="E223" s="12"/>
    </row>
    <row r="224" spans="3:5" ht="12">
      <c r="C224" s="5"/>
      <c r="D224" s="5"/>
      <c r="E224" s="12"/>
    </row>
    <row r="225" spans="3:5" ht="12">
      <c r="C225" s="5"/>
      <c r="D225" s="5"/>
      <c r="E225" s="12"/>
    </row>
    <row r="226" spans="3:5" ht="12">
      <c r="C226" s="5"/>
      <c r="D226" s="5"/>
      <c r="E226" s="12"/>
    </row>
    <row r="227" spans="3:5" ht="12">
      <c r="C227" s="5"/>
      <c r="D227" s="5"/>
      <c r="E227" s="12"/>
    </row>
    <row r="228" spans="3:5" ht="12">
      <c r="C228" s="5"/>
      <c r="D228" s="5"/>
      <c r="E228" s="12"/>
    </row>
    <row r="229" spans="3:5" ht="12">
      <c r="C229" s="5"/>
      <c r="D229" s="5"/>
      <c r="E229" s="12"/>
    </row>
    <row r="230" spans="3:5" ht="12">
      <c r="C230" s="5"/>
      <c r="D230" s="5"/>
      <c r="E230" s="12"/>
    </row>
    <row r="231" spans="3:5" ht="12">
      <c r="C231" s="5"/>
      <c r="D231" s="5"/>
      <c r="E231" s="12"/>
    </row>
    <row r="232" spans="3:5" ht="12">
      <c r="C232" s="5"/>
      <c r="D232" s="5"/>
      <c r="E232" s="12"/>
    </row>
    <row r="233" spans="3:5" ht="12">
      <c r="C233" s="5"/>
      <c r="D233" s="5"/>
      <c r="E233" s="12"/>
    </row>
    <row r="234" spans="3:5" ht="12">
      <c r="C234" s="5"/>
      <c r="D234" s="5"/>
      <c r="E234" s="12"/>
    </row>
    <row r="235" spans="3:5" ht="12">
      <c r="C235" s="5"/>
      <c r="D235" s="5"/>
      <c r="E235" s="12"/>
    </row>
    <row r="236" spans="3:5" ht="12">
      <c r="C236" s="5"/>
      <c r="D236" s="5"/>
      <c r="E236" s="12"/>
    </row>
    <row r="237" spans="3:5" ht="12">
      <c r="C237" s="5"/>
      <c r="D237" s="5"/>
      <c r="E237" s="12"/>
    </row>
    <row r="238" spans="3:5" ht="12">
      <c r="C238" s="5"/>
      <c r="D238" s="5"/>
      <c r="E238" s="12"/>
    </row>
    <row r="239" spans="3:5" ht="12">
      <c r="C239" s="5"/>
      <c r="D239" s="5"/>
      <c r="E239" s="12"/>
    </row>
    <row r="240" spans="3:5" ht="12">
      <c r="C240" s="5"/>
      <c r="D240" s="5"/>
      <c r="E240" s="12"/>
    </row>
    <row r="241" spans="3:5" ht="12">
      <c r="C241" s="5"/>
      <c r="D241" s="5"/>
      <c r="E241" s="12"/>
    </row>
    <row r="242" spans="3:5" ht="12">
      <c r="C242" s="5"/>
      <c r="D242" s="5"/>
      <c r="E242" s="12"/>
    </row>
    <row r="243" spans="3:5" ht="12">
      <c r="C243" s="5"/>
      <c r="D243" s="5"/>
      <c r="E243" s="12"/>
    </row>
    <row r="244" spans="3:5" ht="12">
      <c r="C244" s="5"/>
      <c r="D244" s="5"/>
      <c r="E244" s="12"/>
    </row>
    <row r="245" spans="3:5" ht="12">
      <c r="C245" s="5"/>
      <c r="D245" s="5"/>
      <c r="E245" s="12"/>
    </row>
    <row r="246" spans="3:5" ht="12">
      <c r="C246" s="5"/>
      <c r="D246" s="5"/>
      <c r="E246" s="12"/>
    </row>
    <row r="247" spans="3:5" ht="12">
      <c r="C247" s="5"/>
      <c r="D247" s="5"/>
      <c r="E247" s="12"/>
    </row>
    <row r="248" spans="3:5" ht="12">
      <c r="C248" s="5"/>
      <c r="D248" s="5"/>
      <c r="E248" s="12"/>
    </row>
    <row r="249" spans="3:5" ht="12">
      <c r="C249" s="5"/>
      <c r="D249" s="5"/>
      <c r="E249" s="12"/>
    </row>
    <row r="250" ht="12">
      <c r="E250" s="12"/>
    </row>
    <row r="251" ht="12">
      <c r="E251" s="12"/>
    </row>
    <row r="252" ht="12">
      <c r="E252" s="12"/>
    </row>
    <row r="253" ht="12">
      <c r="E253" s="12"/>
    </row>
    <row r="254" ht="12">
      <c r="E254" s="12"/>
    </row>
    <row r="255" ht="12">
      <c r="E255" s="12"/>
    </row>
    <row r="256" ht="12">
      <c r="E256" s="12"/>
    </row>
    <row r="257" ht="12">
      <c r="E257" s="12"/>
    </row>
    <row r="258" ht="12">
      <c r="E258" s="12"/>
    </row>
    <row r="259" ht="12">
      <c r="E259" s="12"/>
    </row>
    <row r="260" ht="12">
      <c r="E260" s="12"/>
    </row>
    <row r="261" ht="12">
      <c r="E261" s="12"/>
    </row>
    <row r="262" ht="12">
      <c r="E262" s="12"/>
    </row>
    <row r="263" ht="12">
      <c r="E263" s="12"/>
    </row>
    <row r="264" ht="12">
      <c r="E264" s="12"/>
    </row>
    <row r="265" ht="12">
      <c r="E265" s="12"/>
    </row>
    <row r="266" ht="12">
      <c r="E266" s="12"/>
    </row>
    <row r="267" ht="12">
      <c r="E267" s="12"/>
    </row>
    <row r="268" ht="12">
      <c r="E268" s="12"/>
    </row>
    <row r="269" ht="12">
      <c r="E269" s="12"/>
    </row>
    <row r="270" ht="12">
      <c r="E270" s="12"/>
    </row>
    <row r="271" ht="12">
      <c r="E271" s="12"/>
    </row>
    <row r="272" ht="12">
      <c r="E272" s="12"/>
    </row>
    <row r="273" ht="12">
      <c r="E273" s="12"/>
    </row>
    <row r="274" ht="12">
      <c r="E274" s="12"/>
    </row>
    <row r="275" ht="12">
      <c r="E275" s="12"/>
    </row>
    <row r="276" ht="12">
      <c r="E276" s="12"/>
    </row>
    <row r="277" ht="12">
      <c r="E277" s="12"/>
    </row>
    <row r="278" ht="12">
      <c r="E278" s="12"/>
    </row>
    <row r="279" ht="12">
      <c r="E279" s="12"/>
    </row>
    <row r="280" ht="12">
      <c r="E280" s="12"/>
    </row>
    <row r="281" ht="12">
      <c r="E281" s="12"/>
    </row>
    <row r="282" ht="12">
      <c r="E282" s="12"/>
    </row>
    <row r="283" ht="12">
      <c r="E283" s="12"/>
    </row>
    <row r="284" ht="12">
      <c r="E284" s="12"/>
    </row>
    <row r="285" ht="12">
      <c r="E285" s="12"/>
    </row>
    <row r="286" ht="12">
      <c r="E286" s="12"/>
    </row>
    <row r="287" ht="12">
      <c r="E287" s="12"/>
    </row>
    <row r="288" ht="12">
      <c r="E288" s="12"/>
    </row>
    <row r="289" ht="12">
      <c r="E289" s="12"/>
    </row>
    <row r="290" ht="12">
      <c r="E290" s="12"/>
    </row>
    <row r="291" ht="12">
      <c r="E291" s="12"/>
    </row>
    <row r="292" ht="12">
      <c r="E292" s="12"/>
    </row>
    <row r="293" ht="12">
      <c r="E293" s="12"/>
    </row>
    <row r="294" ht="12">
      <c r="E294" s="12"/>
    </row>
    <row r="295" ht="12">
      <c r="E295" s="12"/>
    </row>
    <row r="296" ht="12">
      <c r="E296" s="12"/>
    </row>
    <row r="297" ht="12">
      <c r="E297" s="12"/>
    </row>
    <row r="298" ht="12">
      <c r="E298" s="12"/>
    </row>
    <row r="299" ht="12">
      <c r="E299" s="12"/>
    </row>
    <row r="300" ht="12">
      <c r="E300" s="12"/>
    </row>
    <row r="301" ht="12">
      <c r="E301" s="12"/>
    </row>
    <row r="302" ht="12">
      <c r="E302" s="12"/>
    </row>
    <row r="303" ht="12">
      <c r="E303" s="12"/>
    </row>
    <row r="304" ht="12">
      <c r="E304" s="12"/>
    </row>
    <row r="305" ht="12">
      <c r="E305" s="12"/>
    </row>
    <row r="306" ht="12">
      <c r="E306" s="12"/>
    </row>
    <row r="307" ht="12">
      <c r="E307" s="12"/>
    </row>
    <row r="308" ht="12">
      <c r="E308" s="12"/>
    </row>
    <row r="309" ht="12">
      <c r="E309" s="12"/>
    </row>
    <row r="310" ht="12">
      <c r="E310" s="12"/>
    </row>
    <row r="311" ht="12">
      <c r="E311" s="12"/>
    </row>
    <row r="312" ht="12">
      <c r="E312" s="12"/>
    </row>
    <row r="313" ht="12">
      <c r="E313" s="12"/>
    </row>
    <row r="314" ht="12">
      <c r="E314" s="12"/>
    </row>
    <row r="315" ht="12">
      <c r="E315" s="12"/>
    </row>
    <row r="316" ht="12">
      <c r="E316" s="12"/>
    </row>
    <row r="317" ht="12">
      <c r="E317" s="12"/>
    </row>
    <row r="318" ht="12">
      <c r="E318" s="12"/>
    </row>
    <row r="319" ht="12">
      <c r="E319" s="12"/>
    </row>
    <row r="320" ht="12">
      <c r="E320" s="12"/>
    </row>
    <row r="321" ht="12">
      <c r="E321" s="12"/>
    </row>
    <row r="322" ht="12">
      <c r="E322" s="12"/>
    </row>
    <row r="323" ht="12">
      <c r="E323" s="12"/>
    </row>
    <row r="324" ht="12">
      <c r="E324" s="12"/>
    </row>
    <row r="325" ht="12">
      <c r="E325" s="12"/>
    </row>
    <row r="326" ht="12">
      <c r="E326" s="12"/>
    </row>
    <row r="327" ht="12">
      <c r="E327" s="12"/>
    </row>
    <row r="328" ht="12">
      <c r="E328" s="12"/>
    </row>
    <row r="329" ht="12">
      <c r="E329" s="12"/>
    </row>
    <row r="330" ht="12">
      <c r="E330" s="12"/>
    </row>
    <row r="331" ht="12">
      <c r="E331" s="12"/>
    </row>
    <row r="332" ht="12">
      <c r="E332" s="12"/>
    </row>
    <row r="333" ht="12">
      <c r="E333" s="12"/>
    </row>
    <row r="334" ht="12">
      <c r="E334" s="12"/>
    </row>
    <row r="335" ht="12">
      <c r="E335" s="12"/>
    </row>
    <row r="336" ht="12">
      <c r="E336" s="12"/>
    </row>
    <row r="337" ht="12">
      <c r="E337" s="12"/>
    </row>
    <row r="338" ht="12">
      <c r="E338" s="12"/>
    </row>
    <row r="339" ht="12">
      <c r="E339" s="12"/>
    </row>
    <row r="340" ht="12">
      <c r="E340" s="12"/>
    </row>
    <row r="341" ht="12">
      <c r="E341" s="12"/>
    </row>
    <row r="342" ht="12">
      <c r="E342" s="12"/>
    </row>
    <row r="343" ht="12">
      <c r="E343" s="12"/>
    </row>
    <row r="344" ht="12">
      <c r="E344" s="12"/>
    </row>
    <row r="345" ht="12">
      <c r="E345" s="12"/>
    </row>
    <row r="346" ht="12">
      <c r="E346" s="12"/>
    </row>
    <row r="347" ht="12">
      <c r="E347" s="12"/>
    </row>
    <row r="348" ht="12">
      <c r="E348" s="12"/>
    </row>
    <row r="349" ht="12">
      <c r="E349" s="12"/>
    </row>
    <row r="350" ht="12">
      <c r="E350" s="12"/>
    </row>
    <row r="351" ht="12">
      <c r="E351" s="12"/>
    </row>
    <row r="352" ht="12">
      <c r="E352" s="12"/>
    </row>
    <row r="353" ht="12">
      <c r="E353" s="12"/>
    </row>
    <row r="354" ht="12">
      <c r="E354" s="12"/>
    </row>
    <row r="355" ht="12">
      <c r="E355" s="12"/>
    </row>
    <row r="356" ht="12">
      <c r="E356" s="12"/>
    </row>
    <row r="357" ht="12">
      <c r="E357" s="12"/>
    </row>
    <row r="358" ht="12">
      <c r="E358" s="12"/>
    </row>
    <row r="359" ht="12">
      <c r="E359" s="12"/>
    </row>
    <row r="360" ht="12">
      <c r="E360" s="12"/>
    </row>
    <row r="361" ht="12">
      <c r="E361" s="13"/>
    </row>
    <row r="362" ht="12">
      <c r="E362" s="13"/>
    </row>
    <row r="363" ht="12">
      <c r="E363" s="13"/>
    </row>
    <row r="364" ht="12">
      <c r="E364" s="13"/>
    </row>
    <row r="365" ht="12">
      <c r="E365" s="13"/>
    </row>
    <row r="366" ht="12">
      <c r="E366" s="13"/>
    </row>
    <row r="367" ht="12">
      <c r="E367" s="13"/>
    </row>
    <row r="368" ht="12">
      <c r="E368" s="13"/>
    </row>
    <row r="369" ht="12">
      <c r="E369" s="13"/>
    </row>
    <row r="370" ht="12">
      <c r="E370" s="13"/>
    </row>
    <row r="371" ht="12">
      <c r="E371" s="13"/>
    </row>
    <row r="372" ht="12">
      <c r="E372" s="13"/>
    </row>
    <row r="373" ht="12">
      <c r="E373" s="13"/>
    </row>
    <row r="374" ht="12">
      <c r="E374" s="13"/>
    </row>
    <row r="375" ht="12">
      <c r="E375" s="13"/>
    </row>
    <row r="376" ht="12">
      <c r="E376" s="13"/>
    </row>
    <row r="377" ht="12">
      <c r="E377" s="13"/>
    </row>
    <row r="378" ht="12">
      <c r="E378" s="13"/>
    </row>
    <row r="379" ht="12">
      <c r="E379" s="6"/>
    </row>
    <row r="380" ht="12">
      <c r="E380" s="6"/>
    </row>
    <row r="381" ht="12">
      <c r="E381" s="6"/>
    </row>
    <row r="382" ht="12">
      <c r="E382" s="6"/>
    </row>
    <row r="383" ht="12">
      <c r="E383" s="6"/>
    </row>
    <row r="384" ht="12">
      <c r="E384" s="6"/>
    </row>
    <row r="385" ht="12">
      <c r="E385" s="6"/>
    </row>
    <row r="386" ht="12">
      <c r="E386" s="6"/>
    </row>
    <row r="387" ht="12">
      <c r="E387" s="6"/>
    </row>
    <row r="388" ht="12">
      <c r="E388" s="6"/>
    </row>
    <row r="389" ht="12">
      <c r="E389" s="6"/>
    </row>
    <row r="390" ht="12">
      <c r="E390" s="6"/>
    </row>
    <row r="391" ht="12">
      <c r="E391" s="6"/>
    </row>
    <row r="392" ht="12">
      <c r="E392" s="6"/>
    </row>
    <row r="393" ht="12">
      <c r="E393" s="6"/>
    </row>
    <row r="394" ht="12">
      <c r="E394" s="6"/>
    </row>
    <row r="395" ht="12">
      <c r="E395" s="6"/>
    </row>
    <row r="396" ht="12">
      <c r="E396" s="6"/>
    </row>
    <row r="397" ht="12">
      <c r="E397" s="6"/>
    </row>
    <row r="398" ht="12">
      <c r="E398" s="6"/>
    </row>
    <row r="399" ht="12">
      <c r="E399" s="6"/>
    </row>
    <row r="400" ht="12">
      <c r="E400" s="6"/>
    </row>
    <row r="401" ht="12">
      <c r="E401" s="6"/>
    </row>
    <row r="402" ht="12">
      <c r="E402" s="6"/>
    </row>
    <row r="403" ht="12">
      <c r="E403" s="6"/>
    </row>
    <row r="404" ht="12">
      <c r="E404" s="6"/>
    </row>
    <row r="405" ht="12">
      <c r="E405" s="6"/>
    </row>
    <row r="406" ht="12">
      <c r="E406" s="6"/>
    </row>
    <row r="407" ht="12">
      <c r="E407" s="6"/>
    </row>
    <row r="408" ht="12">
      <c r="E408" s="6"/>
    </row>
    <row r="409" ht="12">
      <c r="E409" s="6"/>
    </row>
    <row r="410" ht="12">
      <c r="E410" s="6"/>
    </row>
    <row r="411" ht="12">
      <c r="E411" s="6"/>
    </row>
    <row r="412" ht="12">
      <c r="E412" s="6"/>
    </row>
    <row r="413" ht="12">
      <c r="E413" s="6"/>
    </row>
    <row r="414" ht="12">
      <c r="E414" s="6"/>
    </row>
    <row r="415" ht="12">
      <c r="E415" s="6"/>
    </row>
    <row r="416" ht="12">
      <c r="E416" s="6"/>
    </row>
    <row r="417" ht="12">
      <c r="E417" s="6"/>
    </row>
    <row r="418" ht="12">
      <c r="E418" s="6"/>
    </row>
    <row r="419" ht="12">
      <c r="E419" s="6"/>
    </row>
    <row r="420" ht="12">
      <c r="E420" s="6"/>
    </row>
    <row r="421" ht="12">
      <c r="E421" s="6"/>
    </row>
    <row r="422" ht="12">
      <c r="E422" s="6"/>
    </row>
    <row r="423" ht="12">
      <c r="E423" s="6"/>
    </row>
    <row r="424" ht="12">
      <c r="E424" s="6"/>
    </row>
    <row r="425" ht="12">
      <c r="E425" s="6"/>
    </row>
    <row r="426" ht="12">
      <c r="E426" s="6"/>
    </row>
    <row r="427" ht="12">
      <c r="E427" s="6"/>
    </row>
    <row r="428" ht="12">
      <c r="E428" s="6"/>
    </row>
    <row r="429" ht="12">
      <c r="E429" s="6"/>
    </row>
    <row r="430" ht="12">
      <c r="E430" s="6"/>
    </row>
    <row r="431" ht="12">
      <c r="E431" s="6"/>
    </row>
    <row r="432" ht="12">
      <c r="E432" s="6"/>
    </row>
    <row r="433" ht="12">
      <c r="E433" s="6"/>
    </row>
    <row r="434" ht="12">
      <c r="E434" s="6"/>
    </row>
    <row r="435" ht="12">
      <c r="E435" s="6"/>
    </row>
    <row r="436" ht="12">
      <c r="E436" s="6"/>
    </row>
    <row r="437" ht="12">
      <c r="E437" s="6"/>
    </row>
    <row r="438" ht="12">
      <c r="E438" s="6"/>
    </row>
    <row r="439" ht="12">
      <c r="E439" s="6"/>
    </row>
    <row r="440" ht="12">
      <c r="E440" s="6"/>
    </row>
    <row r="441" ht="12">
      <c r="E441" s="6"/>
    </row>
    <row r="442" ht="12">
      <c r="E442" s="6"/>
    </row>
    <row r="443" ht="12">
      <c r="E443" s="6"/>
    </row>
    <row r="444" ht="12">
      <c r="E444" s="6"/>
    </row>
    <row r="445" ht="12">
      <c r="E445" s="6"/>
    </row>
    <row r="446" ht="12">
      <c r="E446" s="6"/>
    </row>
    <row r="447" ht="12">
      <c r="E447" s="6"/>
    </row>
    <row r="448" ht="12">
      <c r="E448" s="6"/>
    </row>
    <row r="449" ht="12">
      <c r="E449" s="6"/>
    </row>
    <row r="450" ht="12">
      <c r="E450" s="6"/>
    </row>
    <row r="451" ht="12">
      <c r="E451" s="6"/>
    </row>
    <row r="452" ht="12">
      <c r="E452" s="6"/>
    </row>
    <row r="453" ht="12">
      <c r="E453" s="6"/>
    </row>
    <row r="454" ht="12">
      <c r="E454" s="6"/>
    </row>
    <row r="455" ht="12">
      <c r="E455" s="6"/>
    </row>
    <row r="456" ht="12">
      <c r="E456" s="6"/>
    </row>
    <row r="457" ht="12">
      <c r="E457" s="6"/>
    </row>
    <row r="458" ht="12">
      <c r="E458" s="6"/>
    </row>
    <row r="459" ht="12">
      <c r="E459" s="6"/>
    </row>
    <row r="460" ht="12">
      <c r="E460" s="6"/>
    </row>
    <row r="461" ht="12">
      <c r="E461" s="6"/>
    </row>
    <row r="462" ht="12">
      <c r="E462" s="6"/>
    </row>
    <row r="463" ht="12">
      <c r="E463" s="6"/>
    </row>
    <row r="464" ht="12">
      <c r="E464" s="6"/>
    </row>
    <row r="465" ht="12">
      <c r="E465" s="6"/>
    </row>
    <row r="466" ht="12">
      <c r="E466" s="6"/>
    </row>
    <row r="467" ht="12">
      <c r="E467" s="6"/>
    </row>
    <row r="468" ht="12">
      <c r="E468" s="6"/>
    </row>
    <row r="469" ht="12">
      <c r="E469" s="6"/>
    </row>
    <row r="470" ht="12">
      <c r="E470" s="6"/>
    </row>
    <row r="471" ht="12">
      <c r="E471" s="6"/>
    </row>
    <row r="472" ht="12">
      <c r="E472" s="6"/>
    </row>
    <row r="473" ht="12">
      <c r="E473" s="6"/>
    </row>
    <row r="474" ht="12">
      <c r="E474" s="6"/>
    </row>
    <row r="475" ht="12">
      <c r="E475" s="6"/>
    </row>
    <row r="476" ht="12">
      <c r="E476" s="6"/>
    </row>
    <row r="477" ht="12">
      <c r="E477" s="6"/>
    </row>
    <row r="478" ht="12">
      <c r="E478" s="6"/>
    </row>
    <row r="479" ht="12">
      <c r="E479" s="6"/>
    </row>
    <row r="480" ht="12">
      <c r="E480" s="6"/>
    </row>
    <row r="481" ht="12">
      <c r="E481" s="6"/>
    </row>
    <row r="482" ht="12">
      <c r="E482" s="6"/>
    </row>
    <row r="483" ht="12">
      <c r="E483" s="6"/>
    </row>
    <row r="484" ht="12">
      <c r="E484" s="6"/>
    </row>
    <row r="485" ht="12">
      <c r="E485" s="6"/>
    </row>
    <row r="486" ht="12">
      <c r="E486" s="6"/>
    </row>
    <row r="487" ht="12">
      <c r="E487" s="6"/>
    </row>
    <row r="488" ht="12">
      <c r="E488" s="6"/>
    </row>
    <row r="489" ht="12">
      <c r="E489" s="6"/>
    </row>
    <row r="490" ht="12">
      <c r="E490" s="6"/>
    </row>
    <row r="491" ht="12">
      <c r="E491" s="6"/>
    </row>
    <row r="492" ht="12">
      <c r="E492" s="6"/>
    </row>
    <row r="493" ht="12">
      <c r="E493" s="6"/>
    </row>
    <row r="494" ht="12">
      <c r="E494" s="6"/>
    </row>
    <row r="495" ht="12">
      <c r="E495" s="6"/>
    </row>
    <row r="496" ht="12">
      <c r="E496" s="6"/>
    </row>
    <row r="497" ht="12">
      <c r="E497" s="6"/>
    </row>
    <row r="498" ht="12">
      <c r="E498" s="6"/>
    </row>
    <row r="499" ht="12">
      <c r="E499" s="6"/>
    </row>
    <row r="500" ht="12">
      <c r="E500" s="6"/>
    </row>
    <row r="501" ht="12">
      <c r="E501" s="6"/>
    </row>
    <row r="502" ht="12">
      <c r="E502" s="6"/>
    </row>
    <row r="503" ht="12">
      <c r="E503" s="6"/>
    </row>
    <row r="504" ht="12">
      <c r="E504" s="6"/>
    </row>
    <row r="505" ht="12">
      <c r="E505" s="6"/>
    </row>
    <row r="506" ht="12">
      <c r="E506" s="6"/>
    </row>
    <row r="507" ht="12">
      <c r="E507" s="6"/>
    </row>
    <row r="508" ht="12">
      <c r="E508" s="6"/>
    </row>
    <row r="509" ht="12">
      <c r="E509" s="6"/>
    </row>
    <row r="510" ht="12">
      <c r="E510" s="6"/>
    </row>
    <row r="511" ht="12">
      <c r="E511" s="6"/>
    </row>
    <row r="512" ht="12">
      <c r="E512" s="6"/>
    </row>
    <row r="513" ht="12">
      <c r="E513" s="6"/>
    </row>
    <row r="514" ht="12">
      <c r="E514" s="6"/>
    </row>
    <row r="515" ht="12">
      <c r="E515" s="6"/>
    </row>
    <row r="516" ht="12">
      <c r="E516" s="6"/>
    </row>
    <row r="517" ht="12">
      <c r="E517" s="6"/>
    </row>
    <row r="518" ht="12">
      <c r="E518" s="6"/>
    </row>
    <row r="519" ht="12">
      <c r="E519" s="6"/>
    </row>
    <row r="520" ht="12">
      <c r="E520" s="6"/>
    </row>
    <row r="521" ht="12">
      <c r="E521" s="6"/>
    </row>
    <row r="522" ht="12">
      <c r="E522" s="6"/>
    </row>
    <row r="523" ht="12">
      <c r="E523" s="6"/>
    </row>
    <row r="524" ht="12">
      <c r="E524" s="6"/>
    </row>
    <row r="525" ht="12">
      <c r="E525" s="6"/>
    </row>
    <row r="526" ht="12">
      <c r="E526" s="6"/>
    </row>
    <row r="527" ht="12">
      <c r="E527" s="6"/>
    </row>
    <row r="528" ht="12">
      <c r="E528" s="6"/>
    </row>
    <row r="529" ht="12">
      <c r="E529" s="6"/>
    </row>
    <row r="530" ht="12">
      <c r="E530" s="6"/>
    </row>
    <row r="531" ht="12">
      <c r="E531" s="6"/>
    </row>
    <row r="532" ht="12">
      <c r="E532" s="6"/>
    </row>
    <row r="533" ht="12">
      <c r="E533" s="6"/>
    </row>
    <row r="534" ht="12">
      <c r="E534" s="6"/>
    </row>
    <row r="535" ht="12">
      <c r="E535" s="6"/>
    </row>
    <row r="536" ht="12">
      <c r="E536" s="6"/>
    </row>
    <row r="537" ht="12">
      <c r="E537" s="6"/>
    </row>
    <row r="538" ht="12">
      <c r="E538" s="6"/>
    </row>
    <row r="539" ht="12">
      <c r="E539" s="6"/>
    </row>
    <row r="540" ht="12">
      <c r="E540" s="6"/>
    </row>
    <row r="541" ht="12">
      <c r="E541" s="6"/>
    </row>
    <row r="542" ht="12">
      <c r="E542" s="6"/>
    </row>
    <row r="543" ht="12">
      <c r="E543" s="6"/>
    </row>
    <row r="544" ht="12">
      <c r="E544" s="6"/>
    </row>
    <row r="545" ht="12">
      <c r="E545" s="6"/>
    </row>
    <row r="546" ht="12">
      <c r="E546" s="6"/>
    </row>
    <row r="547" ht="12">
      <c r="E547" s="6"/>
    </row>
    <row r="548" ht="12">
      <c r="E548" s="6"/>
    </row>
    <row r="549" ht="12">
      <c r="E549" s="6"/>
    </row>
    <row r="550" ht="12">
      <c r="E550" s="6"/>
    </row>
    <row r="551" ht="12">
      <c r="E551" s="6"/>
    </row>
    <row r="552" ht="12">
      <c r="E552" s="6"/>
    </row>
    <row r="553" ht="12">
      <c r="E553" s="6"/>
    </row>
    <row r="554" ht="12">
      <c r="E554" s="6"/>
    </row>
    <row r="555" ht="12">
      <c r="E555" s="6"/>
    </row>
    <row r="556" ht="12">
      <c r="E556" s="6"/>
    </row>
    <row r="557" ht="12">
      <c r="E557" s="6"/>
    </row>
    <row r="558" ht="12">
      <c r="E558" s="6"/>
    </row>
    <row r="559" ht="12">
      <c r="E559" s="6"/>
    </row>
    <row r="560" ht="12">
      <c r="E560" s="6"/>
    </row>
    <row r="561" ht="12">
      <c r="E561" s="6"/>
    </row>
    <row r="562" ht="12">
      <c r="E562" s="6"/>
    </row>
    <row r="563" ht="12">
      <c r="E563" s="6"/>
    </row>
    <row r="564" ht="12">
      <c r="E564" s="6"/>
    </row>
    <row r="565" ht="12">
      <c r="E565" s="6"/>
    </row>
    <row r="566" ht="12">
      <c r="E566" s="6"/>
    </row>
    <row r="567" ht="12">
      <c r="E567" s="6"/>
    </row>
    <row r="568" ht="12">
      <c r="E568" s="6"/>
    </row>
    <row r="569" ht="12">
      <c r="E569" s="6"/>
    </row>
    <row r="570" ht="12">
      <c r="E570" s="6"/>
    </row>
    <row r="571" ht="12">
      <c r="E571" s="6"/>
    </row>
    <row r="572" ht="12">
      <c r="E572" s="6"/>
    </row>
    <row r="573" ht="12">
      <c r="E573" s="6"/>
    </row>
    <row r="574" ht="12">
      <c r="E574" s="6"/>
    </row>
    <row r="575" ht="12">
      <c r="E575" s="6"/>
    </row>
    <row r="576" ht="12">
      <c r="E576" s="6"/>
    </row>
    <row r="577" ht="12">
      <c r="E577" s="6"/>
    </row>
    <row r="578" ht="12">
      <c r="E578" s="6"/>
    </row>
    <row r="579" ht="12">
      <c r="E579" s="6"/>
    </row>
    <row r="580" ht="12">
      <c r="E580" s="6"/>
    </row>
    <row r="581" ht="12">
      <c r="E581" s="6"/>
    </row>
    <row r="582" ht="12">
      <c r="E582" s="6"/>
    </row>
    <row r="583" ht="12">
      <c r="E583" s="6"/>
    </row>
    <row r="584" ht="12">
      <c r="E584" s="6"/>
    </row>
    <row r="585" ht="12">
      <c r="E585" s="6"/>
    </row>
    <row r="586" ht="12">
      <c r="E586" s="6"/>
    </row>
    <row r="587" ht="12">
      <c r="E587" s="6"/>
    </row>
    <row r="588" ht="12">
      <c r="E588" s="6"/>
    </row>
    <row r="589" ht="12">
      <c r="E589" s="6"/>
    </row>
    <row r="590" ht="12">
      <c r="E590" s="6"/>
    </row>
    <row r="591" ht="12">
      <c r="E591" s="6"/>
    </row>
    <row r="592" ht="12">
      <c r="E592" s="6"/>
    </row>
    <row r="593" ht="12">
      <c r="E593" s="6"/>
    </row>
    <row r="594" ht="12">
      <c r="E594" s="6"/>
    </row>
    <row r="595" ht="12">
      <c r="E595" s="6"/>
    </row>
    <row r="596" ht="12">
      <c r="E596" s="6"/>
    </row>
    <row r="597" ht="12">
      <c r="E597" s="6"/>
    </row>
    <row r="598" ht="12">
      <c r="E598" s="6"/>
    </row>
    <row r="599" ht="12">
      <c r="E599" s="6"/>
    </row>
    <row r="600" ht="12">
      <c r="E600" s="6"/>
    </row>
    <row r="601" ht="12">
      <c r="E601" s="6"/>
    </row>
    <row r="602" ht="12">
      <c r="E602" s="6"/>
    </row>
    <row r="603" ht="12">
      <c r="E603" s="6"/>
    </row>
    <row r="604" ht="12">
      <c r="E604" s="6"/>
    </row>
    <row r="605" ht="12">
      <c r="E605" s="6"/>
    </row>
    <row r="606" ht="12">
      <c r="E606" s="6"/>
    </row>
    <row r="607" ht="12">
      <c r="E607" s="6"/>
    </row>
    <row r="608" ht="12">
      <c r="E608" s="6"/>
    </row>
    <row r="609" ht="12">
      <c r="E609" s="6"/>
    </row>
    <row r="610" ht="12">
      <c r="E610" s="6"/>
    </row>
    <row r="611" ht="12">
      <c r="E611" s="6"/>
    </row>
    <row r="612" ht="12">
      <c r="E612" s="6"/>
    </row>
    <row r="613" ht="12">
      <c r="E613" s="6"/>
    </row>
    <row r="614" ht="12">
      <c r="E614" s="6"/>
    </row>
    <row r="615" ht="12">
      <c r="E615" s="6"/>
    </row>
    <row r="616" ht="12">
      <c r="E616" s="6"/>
    </row>
    <row r="617" ht="12">
      <c r="E617" s="6"/>
    </row>
    <row r="618" ht="12">
      <c r="E618" s="6"/>
    </row>
    <row r="619" ht="12">
      <c r="E619" s="6"/>
    </row>
    <row r="620" ht="12">
      <c r="E620" s="6"/>
    </row>
    <row r="621" ht="12">
      <c r="E621" s="6"/>
    </row>
    <row r="622" ht="12">
      <c r="E622" s="6"/>
    </row>
    <row r="623" ht="12">
      <c r="E623" s="6"/>
    </row>
    <row r="624" ht="12">
      <c r="E624" s="6"/>
    </row>
    <row r="625" ht="12">
      <c r="E625" s="6"/>
    </row>
    <row r="626" ht="12">
      <c r="E626" s="6"/>
    </row>
    <row r="627" ht="12">
      <c r="E627" s="6"/>
    </row>
    <row r="628" ht="12">
      <c r="E628" s="6"/>
    </row>
    <row r="629" ht="12">
      <c r="E629" s="6"/>
    </row>
    <row r="630" ht="12">
      <c r="E630" s="6"/>
    </row>
    <row r="631" ht="12">
      <c r="E631" s="6"/>
    </row>
    <row r="632" ht="12">
      <c r="E632" s="6"/>
    </row>
    <row r="633" ht="12">
      <c r="E633" s="6"/>
    </row>
    <row r="634" ht="12">
      <c r="E634" s="6"/>
    </row>
    <row r="635" ht="12">
      <c r="E635" s="6"/>
    </row>
    <row r="636" ht="12">
      <c r="E636" s="6"/>
    </row>
    <row r="637" ht="12">
      <c r="E637" s="6"/>
    </row>
    <row r="638" ht="12">
      <c r="E638" s="6"/>
    </row>
    <row r="639" ht="12">
      <c r="E639" s="6"/>
    </row>
    <row r="640" ht="12">
      <c r="E640" s="6"/>
    </row>
    <row r="641" ht="12">
      <c r="E641" s="6"/>
    </row>
    <row r="642" ht="12">
      <c r="E642" s="6"/>
    </row>
    <row r="643" ht="12">
      <c r="E643" s="6"/>
    </row>
    <row r="644" ht="12">
      <c r="E644" s="6"/>
    </row>
    <row r="645" ht="12">
      <c r="E645" s="6"/>
    </row>
    <row r="646" ht="12">
      <c r="E646" s="6"/>
    </row>
    <row r="647" ht="12">
      <c r="E647" s="6"/>
    </row>
    <row r="648" ht="12">
      <c r="E648" s="6"/>
    </row>
    <row r="649" ht="12">
      <c r="E649" s="6"/>
    </row>
    <row r="650" ht="12">
      <c r="E650" s="6"/>
    </row>
    <row r="651" ht="12">
      <c r="E651" s="6"/>
    </row>
    <row r="652" ht="12">
      <c r="E652" s="6"/>
    </row>
    <row r="653" ht="12">
      <c r="E653" s="6"/>
    </row>
    <row r="654" ht="12">
      <c r="E654" s="6"/>
    </row>
    <row r="655" ht="12">
      <c r="E655" s="6"/>
    </row>
    <row r="656" ht="12">
      <c r="E656" s="6"/>
    </row>
    <row r="657" ht="12">
      <c r="E657" s="6"/>
    </row>
    <row r="658" ht="12">
      <c r="E658" s="6"/>
    </row>
    <row r="659" ht="12">
      <c r="E659" s="6"/>
    </row>
    <row r="660" ht="12">
      <c r="E660" s="6"/>
    </row>
    <row r="661" ht="12">
      <c r="E661" s="6"/>
    </row>
    <row r="662" ht="12">
      <c r="E662" s="6"/>
    </row>
    <row r="663" ht="12">
      <c r="E663" s="6"/>
    </row>
    <row r="664" ht="12">
      <c r="E664" s="6"/>
    </row>
    <row r="665" ht="12">
      <c r="E665" s="6"/>
    </row>
    <row r="666" ht="12">
      <c r="E666" s="6"/>
    </row>
    <row r="667" ht="12">
      <c r="E667" s="6"/>
    </row>
    <row r="668" ht="12">
      <c r="E668" s="6"/>
    </row>
    <row r="669" ht="12">
      <c r="E669" s="6"/>
    </row>
    <row r="670" ht="12">
      <c r="E670" s="6"/>
    </row>
    <row r="671" ht="12">
      <c r="E671" s="6"/>
    </row>
    <row r="672" ht="12">
      <c r="E672" s="6"/>
    </row>
    <row r="673" ht="12">
      <c r="E673" s="6"/>
    </row>
    <row r="674" ht="12">
      <c r="E674" s="6"/>
    </row>
    <row r="675" ht="12">
      <c r="E675" s="6"/>
    </row>
    <row r="676" ht="12">
      <c r="E676" s="6"/>
    </row>
    <row r="677" ht="12">
      <c r="E677" s="6"/>
    </row>
    <row r="678" ht="12">
      <c r="E678" s="6"/>
    </row>
    <row r="679" ht="12">
      <c r="E679" s="6"/>
    </row>
    <row r="680" ht="12">
      <c r="E680" s="6"/>
    </row>
    <row r="681" ht="12">
      <c r="E681" s="6"/>
    </row>
    <row r="682" ht="12">
      <c r="E682" s="6"/>
    </row>
    <row r="683" ht="12">
      <c r="E683" s="6"/>
    </row>
    <row r="684" ht="12">
      <c r="E684" s="6"/>
    </row>
    <row r="685" ht="12">
      <c r="E685" s="6"/>
    </row>
    <row r="686" ht="12">
      <c r="E686" s="6"/>
    </row>
    <row r="687" ht="12">
      <c r="E687" s="6"/>
    </row>
    <row r="688" ht="12">
      <c r="E688" s="6"/>
    </row>
    <row r="689" ht="12">
      <c r="E689" s="6"/>
    </row>
    <row r="690" ht="12">
      <c r="E690" s="6"/>
    </row>
    <row r="691" ht="12">
      <c r="E691" s="6"/>
    </row>
    <row r="692" ht="12">
      <c r="E692" s="6"/>
    </row>
    <row r="693" ht="12">
      <c r="E693" s="6"/>
    </row>
    <row r="694" ht="12">
      <c r="E694" s="6"/>
    </row>
    <row r="695" ht="12">
      <c r="E695" s="6"/>
    </row>
    <row r="696" ht="12">
      <c r="E696" s="6"/>
    </row>
    <row r="697" ht="12">
      <c r="E697" s="6"/>
    </row>
    <row r="698" ht="12">
      <c r="E698" s="6"/>
    </row>
    <row r="699" ht="12">
      <c r="E699" s="6"/>
    </row>
    <row r="700" ht="12">
      <c r="E700" s="6"/>
    </row>
    <row r="701" ht="12">
      <c r="E701" s="6"/>
    </row>
    <row r="702" ht="12">
      <c r="E702" s="6"/>
    </row>
    <row r="703" ht="12">
      <c r="E703" s="6"/>
    </row>
    <row r="704" ht="12">
      <c r="E704" s="6"/>
    </row>
    <row r="705" ht="12">
      <c r="E705" s="6"/>
    </row>
    <row r="706" ht="12">
      <c r="E706" s="6"/>
    </row>
    <row r="707" ht="12">
      <c r="E707" s="6"/>
    </row>
    <row r="708" ht="12">
      <c r="E708" s="6"/>
    </row>
    <row r="709" ht="12">
      <c r="E709" s="6"/>
    </row>
    <row r="710" ht="12">
      <c r="E710" s="6"/>
    </row>
    <row r="711" ht="12">
      <c r="E711" s="6"/>
    </row>
    <row r="712" ht="12">
      <c r="E712" s="6"/>
    </row>
    <row r="713" ht="12">
      <c r="E713" s="6"/>
    </row>
    <row r="714" ht="12">
      <c r="E714" s="6"/>
    </row>
    <row r="715" ht="12">
      <c r="E715" s="6"/>
    </row>
    <row r="716" ht="12">
      <c r="E716" s="6"/>
    </row>
    <row r="717" ht="12">
      <c r="E717" s="6"/>
    </row>
    <row r="718" ht="12">
      <c r="E718" s="6"/>
    </row>
    <row r="719" ht="12">
      <c r="E719" s="6"/>
    </row>
    <row r="720" ht="12">
      <c r="E720" s="6"/>
    </row>
    <row r="721" ht="12">
      <c r="E721" s="6"/>
    </row>
    <row r="722" ht="12">
      <c r="E722" s="6"/>
    </row>
    <row r="723" ht="12">
      <c r="E723" s="6"/>
    </row>
    <row r="724" ht="12">
      <c r="E724" s="6"/>
    </row>
    <row r="725" ht="12">
      <c r="E725" s="6"/>
    </row>
    <row r="726" ht="12">
      <c r="E726" s="6"/>
    </row>
    <row r="727" ht="12">
      <c r="E727" s="6"/>
    </row>
    <row r="728" ht="12">
      <c r="E728" s="6"/>
    </row>
    <row r="729" ht="12">
      <c r="E729" s="6"/>
    </row>
    <row r="730" ht="12">
      <c r="E730" s="6"/>
    </row>
    <row r="731" ht="12">
      <c r="E731" s="6"/>
    </row>
    <row r="732" ht="12">
      <c r="E732" s="6"/>
    </row>
    <row r="733" ht="12">
      <c r="E733" s="6"/>
    </row>
    <row r="734" ht="12">
      <c r="E734" s="6"/>
    </row>
    <row r="735" ht="12">
      <c r="E735" s="6"/>
    </row>
    <row r="736" ht="12">
      <c r="E736" s="6"/>
    </row>
    <row r="737" ht="12">
      <c r="E737" s="6"/>
    </row>
    <row r="738" ht="12">
      <c r="E738" s="6"/>
    </row>
    <row r="739" ht="12">
      <c r="E739" s="6"/>
    </row>
    <row r="740" ht="12">
      <c r="E740" s="6"/>
    </row>
    <row r="741" ht="12">
      <c r="E741" s="6"/>
    </row>
    <row r="742" ht="12">
      <c r="E742" s="6"/>
    </row>
    <row r="743" ht="12">
      <c r="E743" s="6"/>
    </row>
    <row r="744" ht="12">
      <c r="E744" s="6"/>
    </row>
    <row r="745" ht="12">
      <c r="E745" s="6"/>
    </row>
    <row r="746" ht="12">
      <c r="E746" s="6"/>
    </row>
    <row r="747" ht="12">
      <c r="E747" s="6"/>
    </row>
    <row r="748" ht="12">
      <c r="E748" s="6"/>
    </row>
    <row r="749" ht="12">
      <c r="E749" s="6"/>
    </row>
    <row r="750" ht="12">
      <c r="E750" s="6"/>
    </row>
    <row r="751" ht="12">
      <c r="E751" s="6"/>
    </row>
    <row r="752" ht="12">
      <c r="E752" s="6"/>
    </row>
    <row r="753" ht="12">
      <c r="E753" s="6"/>
    </row>
    <row r="754" ht="12">
      <c r="E754" s="6"/>
    </row>
    <row r="755" ht="12">
      <c r="E755" s="6"/>
    </row>
    <row r="756" ht="12">
      <c r="E756" s="6"/>
    </row>
    <row r="757" ht="12">
      <c r="E757" s="6"/>
    </row>
    <row r="758" ht="12">
      <c r="E758" s="6"/>
    </row>
    <row r="759" ht="12">
      <c r="E759" s="6"/>
    </row>
    <row r="760" ht="12">
      <c r="E760" s="6"/>
    </row>
    <row r="761" ht="12">
      <c r="E761" s="6"/>
    </row>
    <row r="762" ht="12">
      <c r="E762" s="6"/>
    </row>
    <row r="763" ht="12">
      <c r="E763" s="6"/>
    </row>
    <row r="764" ht="12">
      <c r="E764" s="6"/>
    </row>
    <row r="765" ht="12">
      <c r="E765" s="6"/>
    </row>
    <row r="766" ht="12">
      <c r="E766" s="6"/>
    </row>
    <row r="767" ht="12">
      <c r="E767" s="6"/>
    </row>
    <row r="768" ht="12">
      <c r="E768" s="6"/>
    </row>
    <row r="769" ht="12">
      <c r="E769" s="6"/>
    </row>
    <row r="770" ht="12">
      <c r="E770" s="6"/>
    </row>
    <row r="771" ht="12">
      <c r="E771" s="6"/>
    </row>
    <row r="772" ht="12">
      <c r="E772" s="6"/>
    </row>
    <row r="773" ht="12">
      <c r="E773" s="6"/>
    </row>
    <row r="774" ht="12">
      <c r="E774" s="6"/>
    </row>
    <row r="775" ht="12">
      <c r="E775" s="6"/>
    </row>
    <row r="776" ht="12">
      <c r="E776" s="6"/>
    </row>
    <row r="777" ht="12">
      <c r="E777" s="6"/>
    </row>
    <row r="778" ht="12">
      <c r="E778" s="6"/>
    </row>
    <row r="779" ht="12">
      <c r="E779" s="6"/>
    </row>
    <row r="780" ht="12">
      <c r="E780" s="6"/>
    </row>
    <row r="781" ht="12">
      <c r="E781" s="6"/>
    </row>
    <row r="782" ht="12">
      <c r="E782" s="6"/>
    </row>
    <row r="783" ht="12">
      <c r="E783" s="6"/>
    </row>
    <row r="784" ht="12">
      <c r="E784" s="6"/>
    </row>
    <row r="785" ht="12">
      <c r="E785" s="6"/>
    </row>
    <row r="786" ht="12">
      <c r="E786" s="6"/>
    </row>
    <row r="787" ht="12">
      <c r="E787" s="6"/>
    </row>
    <row r="788" ht="12">
      <c r="E788" s="6"/>
    </row>
    <row r="789" ht="12">
      <c r="E789" s="6"/>
    </row>
    <row r="790" ht="12">
      <c r="E790" s="6"/>
    </row>
    <row r="791" ht="12">
      <c r="E791" s="6"/>
    </row>
    <row r="792" ht="12">
      <c r="E792" s="6"/>
    </row>
    <row r="793" ht="12">
      <c r="E793" s="6"/>
    </row>
    <row r="794" ht="12">
      <c r="E794" s="6"/>
    </row>
    <row r="795" ht="12">
      <c r="E795" s="6"/>
    </row>
    <row r="796" ht="12">
      <c r="E796" s="6"/>
    </row>
    <row r="797" ht="12">
      <c r="E797" s="6"/>
    </row>
    <row r="798" ht="12">
      <c r="E798" s="6"/>
    </row>
    <row r="799" ht="12">
      <c r="E799" s="6"/>
    </row>
    <row r="800" ht="12">
      <c r="E800" s="6"/>
    </row>
    <row r="801" ht="12">
      <c r="E801" s="6"/>
    </row>
    <row r="802" ht="12">
      <c r="E802" s="6"/>
    </row>
    <row r="803" ht="12">
      <c r="E803" s="6"/>
    </row>
    <row r="804" ht="12">
      <c r="E804" s="6"/>
    </row>
    <row r="805" ht="12">
      <c r="E805" s="6"/>
    </row>
    <row r="806" ht="12">
      <c r="E806" s="6"/>
    </row>
    <row r="807" ht="12">
      <c r="E807" s="6"/>
    </row>
    <row r="808" ht="12">
      <c r="E808" s="6"/>
    </row>
    <row r="809" ht="12">
      <c r="E809" s="6"/>
    </row>
    <row r="810" ht="12">
      <c r="E810" s="6"/>
    </row>
    <row r="811" ht="12">
      <c r="E811" s="6"/>
    </row>
    <row r="812" ht="12">
      <c r="E812" s="6"/>
    </row>
    <row r="813" ht="12">
      <c r="E813" s="6"/>
    </row>
    <row r="814" ht="12">
      <c r="E814" s="6"/>
    </row>
    <row r="815" ht="12">
      <c r="E815" s="6"/>
    </row>
    <row r="816" ht="12">
      <c r="E816" s="6"/>
    </row>
    <row r="817" ht="12">
      <c r="E817" s="6"/>
    </row>
    <row r="818" ht="12">
      <c r="E818" s="6"/>
    </row>
    <row r="819" ht="12">
      <c r="E819" s="6"/>
    </row>
    <row r="820" ht="12">
      <c r="E820" s="6"/>
    </row>
    <row r="821" ht="12">
      <c r="E821" s="6"/>
    </row>
    <row r="822" ht="12">
      <c r="E822" s="6"/>
    </row>
    <row r="823" ht="12">
      <c r="E823" s="6"/>
    </row>
    <row r="824" ht="12">
      <c r="E824" s="6"/>
    </row>
    <row r="825" ht="12">
      <c r="E825" s="6"/>
    </row>
    <row r="826" ht="12">
      <c r="E826" s="6"/>
    </row>
  </sheetData>
  <mergeCells count="7">
    <mergeCell ref="C8:F8"/>
    <mergeCell ref="D9:E9"/>
    <mergeCell ref="A6:H6"/>
    <mergeCell ref="A1:H1"/>
    <mergeCell ref="A2:H2"/>
    <mergeCell ref="A4:H4"/>
    <mergeCell ref="A5:H5"/>
  </mergeCells>
  <printOptions/>
  <pageMargins left="0.48" right="0.17" top="0.7874015748031497" bottom="0.7874015748031497" header="0.5118110236220472" footer="0.5118110236220472"/>
  <pageSetup fitToHeight="1" fitToWidth="1" horizontalDpi="600" verticalDpi="600" orientation="portrait" scale="82" r:id="rId2"/>
  <drawing r:id="rId1"/>
</worksheet>
</file>

<file path=xl/worksheets/sheet5.xml><?xml version="1.0" encoding="utf-8"?>
<worksheet xmlns="http://schemas.openxmlformats.org/spreadsheetml/2006/main" xmlns:r="http://schemas.openxmlformats.org/officeDocument/2006/relationships">
  <dimension ref="A1:L94"/>
  <sheetViews>
    <sheetView view="pageBreakPreview" zoomScaleSheetLayoutView="100" workbookViewId="0" topLeftCell="A1">
      <selection activeCell="D19" sqref="D19"/>
    </sheetView>
  </sheetViews>
  <sheetFormatPr defaultColWidth="9.140625" defaultRowHeight="12.75"/>
  <cols>
    <col min="1" max="1" width="4.421875" style="3" customWidth="1"/>
    <col min="2" max="2" width="45.57421875" style="3" customWidth="1"/>
    <col min="3" max="3" width="8.8515625" style="3" customWidth="1"/>
    <col min="4" max="4" width="18.7109375" style="3" customWidth="1"/>
    <col min="5" max="5" width="3.140625" style="3" customWidth="1"/>
    <col min="6" max="6" width="18.7109375" style="3" customWidth="1"/>
    <col min="7" max="7" width="9.421875" style="3" bestFit="1" customWidth="1"/>
    <col min="8" max="8" width="10.140625" style="3" bestFit="1" customWidth="1"/>
    <col min="9" max="9" width="9.28125" style="3" bestFit="1" customWidth="1"/>
    <col min="10" max="10" width="14.421875" style="3" bestFit="1" customWidth="1"/>
    <col min="11" max="11" width="15.421875" style="3" bestFit="1" customWidth="1"/>
    <col min="12" max="16384" width="9.140625" style="3" customWidth="1"/>
  </cols>
  <sheetData>
    <row r="1" spans="1:6" s="9" customFormat="1" ht="12.75" customHeight="1">
      <c r="A1" s="279" t="s">
        <v>138</v>
      </c>
      <c r="B1" s="279"/>
      <c r="C1" s="279"/>
      <c r="D1" s="279"/>
      <c r="E1" s="255"/>
      <c r="F1" s="255"/>
    </row>
    <row r="2" spans="1:6" s="9" customFormat="1" ht="12.75">
      <c r="A2" s="281" t="s">
        <v>48</v>
      </c>
      <c r="B2" s="281"/>
      <c r="C2" s="281"/>
      <c r="D2" s="281"/>
      <c r="E2" s="255"/>
      <c r="F2" s="255"/>
    </row>
    <row r="3" spans="1:6" s="9" customFormat="1" ht="12.75">
      <c r="A3" s="279"/>
      <c r="B3" s="279"/>
      <c r="C3" s="279"/>
      <c r="D3" s="279"/>
      <c r="E3" s="255"/>
      <c r="F3" s="255"/>
    </row>
    <row r="4" spans="1:6" s="9" customFormat="1" ht="12.75">
      <c r="A4" s="279" t="s">
        <v>87</v>
      </c>
      <c r="B4" s="279"/>
      <c r="C4" s="279"/>
      <c r="D4" s="279"/>
      <c r="E4" s="255"/>
      <c r="F4" s="255"/>
    </row>
    <row r="5" spans="1:6" s="9" customFormat="1" ht="12.75">
      <c r="A5" s="279" t="s">
        <v>143</v>
      </c>
      <c r="B5" s="279"/>
      <c r="C5" s="279"/>
      <c r="D5" s="279"/>
      <c r="E5" s="255"/>
      <c r="F5" s="255"/>
    </row>
    <row r="6" spans="1:4" s="1" customFormat="1" ht="12">
      <c r="A6" s="256"/>
      <c r="B6" s="256"/>
      <c r="C6" s="256"/>
      <c r="D6" s="256"/>
    </row>
    <row r="7" spans="1:4" s="1" customFormat="1" ht="12">
      <c r="A7" s="4"/>
      <c r="B7" s="4"/>
      <c r="C7" s="4"/>
      <c r="D7" s="4"/>
    </row>
    <row r="8" spans="4:11" ht="12">
      <c r="D8" s="45"/>
      <c r="E8" s="21"/>
      <c r="F8" s="45"/>
      <c r="G8" s="21"/>
      <c r="H8" s="21"/>
      <c r="I8" s="21"/>
      <c r="J8" s="21"/>
      <c r="K8" s="21"/>
    </row>
    <row r="9" spans="4:11" ht="12">
      <c r="D9" s="46" t="s">
        <v>9</v>
      </c>
      <c r="E9" s="21"/>
      <c r="F9" s="46" t="s">
        <v>11</v>
      </c>
      <c r="G9" s="21"/>
      <c r="H9" s="21"/>
      <c r="I9" s="21"/>
      <c r="J9" s="21"/>
      <c r="K9" s="21"/>
    </row>
    <row r="10" spans="4:11" ht="12">
      <c r="D10" s="47">
        <v>38929</v>
      </c>
      <c r="E10" s="21"/>
      <c r="F10" s="47">
        <v>38564</v>
      </c>
      <c r="G10" s="21"/>
      <c r="H10" s="21"/>
      <c r="I10" s="21"/>
      <c r="J10" s="21"/>
      <c r="K10" s="21"/>
    </row>
    <row r="11" spans="4:11" ht="12">
      <c r="D11" s="39" t="s">
        <v>144</v>
      </c>
      <c r="E11" s="21"/>
      <c r="F11" s="39" t="s">
        <v>144</v>
      </c>
      <c r="G11" s="21"/>
      <c r="H11" s="21"/>
      <c r="I11" s="21"/>
      <c r="J11" s="21"/>
      <c r="K11" s="21"/>
    </row>
    <row r="12" spans="4:11" ht="12">
      <c r="D12" s="22"/>
      <c r="E12" s="21"/>
      <c r="F12" s="22"/>
      <c r="G12" s="21"/>
      <c r="H12" s="21"/>
      <c r="I12" s="21"/>
      <c r="J12" s="21"/>
      <c r="K12" s="21"/>
    </row>
    <row r="13" spans="1:11" ht="12">
      <c r="A13" s="24" t="s">
        <v>194</v>
      </c>
      <c r="B13" s="24"/>
      <c r="D13" s="25"/>
      <c r="E13" s="25"/>
      <c r="F13" s="25"/>
      <c r="G13" s="25"/>
      <c r="H13" s="25"/>
      <c r="I13" s="25"/>
      <c r="J13" s="25"/>
      <c r="K13" s="25"/>
    </row>
    <row r="14" spans="2:11" ht="12">
      <c r="B14" s="3" t="s">
        <v>25</v>
      </c>
      <c r="D14" s="25">
        <f>+'CF worksheet'!H14</f>
        <v>-327.183000000001</v>
      </c>
      <c r="E14" s="234"/>
      <c r="F14" s="25">
        <v>1389</v>
      </c>
      <c r="G14" s="25"/>
      <c r="H14" s="25"/>
      <c r="I14" s="25"/>
      <c r="J14" s="25"/>
      <c r="K14" s="25"/>
    </row>
    <row r="15" spans="4:11" ht="12">
      <c r="D15" s="25"/>
      <c r="E15" s="234"/>
      <c r="F15" s="25"/>
      <c r="G15" s="25"/>
      <c r="H15" s="25"/>
      <c r="I15" s="25"/>
      <c r="J15" s="25"/>
      <c r="K15" s="25"/>
    </row>
    <row r="16" spans="2:11" ht="12">
      <c r="B16" s="3" t="s">
        <v>205</v>
      </c>
      <c r="D16" s="25"/>
      <c r="E16" s="234"/>
      <c r="F16" s="25"/>
      <c r="G16" s="25"/>
      <c r="H16" s="25"/>
      <c r="I16" s="25"/>
      <c r="J16" s="25"/>
      <c r="K16" s="25"/>
    </row>
    <row r="17" spans="2:11" ht="12">
      <c r="B17" s="3" t="s">
        <v>228</v>
      </c>
      <c r="D17" s="25">
        <f>+'CF worksheet'!H17</f>
        <v>258.41751041000003</v>
      </c>
      <c r="E17" s="234"/>
      <c r="F17" s="25">
        <v>26</v>
      </c>
      <c r="G17" s="25"/>
      <c r="H17" s="25"/>
      <c r="I17" s="25"/>
      <c r="J17" s="25"/>
      <c r="K17" s="25"/>
    </row>
    <row r="18" spans="2:11" ht="12">
      <c r="B18" s="3" t="s">
        <v>67</v>
      </c>
      <c r="D18" s="25">
        <f>+'CF worksheet'!H18</f>
        <v>769</v>
      </c>
      <c r="E18" s="234"/>
      <c r="F18" s="25">
        <v>443</v>
      </c>
      <c r="G18" s="25"/>
      <c r="H18" s="25"/>
      <c r="I18" s="25"/>
      <c r="J18" s="25"/>
      <c r="K18" s="25"/>
    </row>
    <row r="19" spans="2:11" ht="12">
      <c r="B19" s="3" t="s">
        <v>378</v>
      </c>
      <c r="D19" s="25">
        <f>+'CF worksheet'!H19</f>
        <v>39</v>
      </c>
      <c r="E19" s="234"/>
      <c r="F19" s="25">
        <v>33</v>
      </c>
      <c r="G19" s="25"/>
      <c r="H19" s="25"/>
      <c r="I19" s="25"/>
      <c r="J19" s="25"/>
      <c r="K19" s="25"/>
    </row>
    <row r="20" spans="2:11" ht="12">
      <c r="B20" s="3" t="s">
        <v>382</v>
      </c>
      <c r="D20" s="25">
        <f>+'CF worksheet'!C20</f>
        <v>792</v>
      </c>
      <c r="E20" s="234"/>
      <c r="F20" s="25">
        <v>0</v>
      </c>
      <c r="G20" s="25"/>
      <c r="H20" s="25"/>
      <c r="I20" s="25"/>
      <c r="J20" s="25"/>
      <c r="K20" s="25"/>
    </row>
    <row r="21" spans="2:11" ht="12">
      <c r="B21" s="3" t="s">
        <v>26</v>
      </c>
      <c r="D21" s="25">
        <f>+'CF worksheet'!H21</f>
        <v>137</v>
      </c>
      <c r="E21" s="234"/>
      <c r="F21" s="25">
        <v>-21</v>
      </c>
      <c r="G21" s="25"/>
      <c r="H21" s="25"/>
      <c r="I21" s="25"/>
      <c r="J21" s="25"/>
      <c r="K21" s="25"/>
    </row>
    <row r="22" spans="1:11" ht="12">
      <c r="A22" s="3" t="s">
        <v>193</v>
      </c>
      <c r="D22" s="231">
        <f>SUM(D14:D21)</f>
        <v>1668.234510409999</v>
      </c>
      <c r="E22" s="235"/>
      <c r="F22" s="231">
        <f>SUM(F14:F21)</f>
        <v>1870</v>
      </c>
      <c r="G22" s="26"/>
      <c r="H22" s="26"/>
      <c r="I22" s="26"/>
      <c r="J22" s="26"/>
      <c r="K22" s="26"/>
    </row>
    <row r="23" spans="4:11" ht="12">
      <c r="D23" s="25"/>
      <c r="E23" s="234"/>
      <c r="F23" s="25"/>
      <c r="G23" s="25"/>
      <c r="H23" s="25"/>
      <c r="I23" s="25"/>
      <c r="J23" s="25"/>
      <c r="K23" s="25"/>
    </row>
    <row r="24" spans="1:11" ht="12">
      <c r="A24" s="3" t="s">
        <v>213</v>
      </c>
      <c r="D24" s="25"/>
      <c r="E24" s="234"/>
      <c r="F24" s="25"/>
      <c r="G24" s="25"/>
      <c r="H24" s="25"/>
      <c r="I24" s="25"/>
      <c r="J24" s="25"/>
      <c r="K24" s="25"/>
    </row>
    <row r="25" spans="2:11" ht="12">
      <c r="B25" s="3" t="s">
        <v>167</v>
      </c>
      <c r="D25" s="25">
        <f>+'CF worksheet'!H25</f>
        <v>0</v>
      </c>
      <c r="E25" s="234"/>
      <c r="F25" s="25">
        <v>278</v>
      </c>
      <c r="G25" s="25"/>
      <c r="H25" s="25"/>
      <c r="I25" s="25"/>
      <c r="J25" s="25"/>
      <c r="K25" s="25"/>
    </row>
    <row r="26" spans="2:11" ht="12">
      <c r="B26" s="3" t="s">
        <v>169</v>
      </c>
      <c r="D26" s="25">
        <f>+'CF worksheet'!H26</f>
        <v>-1168.41751041</v>
      </c>
      <c r="E26" s="234"/>
      <c r="F26" s="25">
        <v>174</v>
      </c>
      <c r="G26" s="25"/>
      <c r="H26" s="25"/>
      <c r="I26" s="25"/>
      <c r="J26" s="25"/>
      <c r="K26" s="25"/>
    </row>
    <row r="27" spans="2:11" ht="12">
      <c r="B27" s="3" t="s">
        <v>147</v>
      </c>
      <c r="D27" s="25">
        <f>+'CF worksheet'!H27</f>
        <v>-7633</v>
      </c>
      <c r="E27" s="234"/>
      <c r="F27" s="25">
        <v>-15</v>
      </c>
      <c r="G27" s="25"/>
      <c r="H27" s="25"/>
      <c r="I27" s="25"/>
      <c r="J27" s="25"/>
      <c r="K27" s="25"/>
    </row>
    <row r="28" spans="2:11" ht="12">
      <c r="B28" s="3" t="s">
        <v>240</v>
      </c>
      <c r="D28" s="25">
        <f>+'CF worksheet'!H28</f>
        <v>-59</v>
      </c>
      <c r="E28" s="234"/>
      <c r="F28" s="71">
        <v>0</v>
      </c>
      <c r="G28" s="25"/>
      <c r="H28" s="25"/>
      <c r="I28" s="25"/>
      <c r="J28" s="25"/>
      <c r="K28" s="25"/>
    </row>
    <row r="29" spans="2:11" ht="12">
      <c r="B29" s="1" t="s">
        <v>170</v>
      </c>
      <c r="D29" s="25">
        <f>+'CF worksheet'!H29</f>
        <v>170</v>
      </c>
      <c r="E29" s="234"/>
      <c r="F29" s="25">
        <v>652</v>
      </c>
      <c r="G29" s="25"/>
      <c r="H29" s="25"/>
      <c r="I29" s="25"/>
      <c r="J29" s="25"/>
      <c r="K29" s="25"/>
    </row>
    <row r="30" spans="2:11" ht="12">
      <c r="B30" s="3" t="s">
        <v>173</v>
      </c>
      <c r="D30" s="25">
        <f>+'CF worksheet'!H30</f>
        <v>1516</v>
      </c>
      <c r="E30" s="234"/>
      <c r="F30" s="25">
        <v>735</v>
      </c>
      <c r="G30" s="25"/>
      <c r="H30" s="25"/>
      <c r="I30" s="25"/>
      <c r="J30" s="25"/>
      <c r="K30" s="25"/>
    </row>
    <row r="31" spans="2:11" ht="12">
      <c r="B31" s="3" t="s">
        <v>175</v>
      </c>
      <c r="D31" s="25">
        <f>+'CF worksheet'!H31+'CF worksheet'!H32</f>
        <v>834.3925248</v>
      </c>
      <c r="E31" s="234"/>
      <c r="F31" s="25">
        <f>487-F29-F33</f>
        <v>-165</v>
      </c>
      <c r="G31" s="25"/>
      <c r="H31" s="25"/>
      <c r="I31" s="25"/>
      <c r="J31" s="25"/>
      <c r="K31" s="25"/>
    </row>
    <row r="32" spans="2:11" ht="12">
      <c r="B32" s="3" t="s">
        <v>176</v>
      </c>
      <c r="D32" s="25">
        <f>+'CF worksheet'!H33</f>
        <v>145</v>
      </c>
      <c r="E32" s="234"/>
      <c r="F32" s="25">
        <v>-1385</v>
      </c>
      <c r="G32" s="25"/>
      <c r="H32" s="25"/>
      <c r="I32" s="25"/>
      <c r="J32" s="25"/>
      <c r="K32" s="25"/>
    </row>
    <row r="33" spans="2:11" ht="12">
      <c r="B33" s="1" t="s">
        <v>302</v>
      </c>
      <c r="D33" s="25">
        <f>+'CF worksheet'!H34</f>
        <v>-4</v>
      </c>
      <c r="E33" s="234"/>
      <c r="F33" s="25">
        <v>0</v>
      </c>
      <c r="G33" s="25"/>
      <c r="H33" s="25"/>
      <c r="I33" s="25"/>
      <c r="J33" s="25"/>
      <c r="K33" s="25"/>
    </row>
    <row r="34" spans="2:11" ht="12">
      <c r="B34" s="1"/>
      <c r="D34" s="25"/>
      <c r="E34" s="234"/>
      <c r="F34" s="25"/>
      <c r="G34" s="25"/>
      <c r="H34" s="25"/>
      <c r="I34" s="25"/>
      <c r="J34" s="25"/>
      <c r="K34" s="25"/>
    </row>
    <row r="35" spans="1:11" ht="12">
      <c r="A35" s="3" t="s">
        <v>29</v>
      </c>
      <c r="D35" s="231">
        <f>SUM(D22:D33)</f>
        <v>-4530.790475200001</v>
      </c>
      <c r="E35" s="235"/>
      <c r="F35" s="231">
        <f>SUM(F22:F33)</f>
        <v>2144</v>
      </c>
      <c r="G35" s="26"/>
      <c r="H35" s="26"/>
      <c r="I35" s="26"/>
      <c r="J35" s="26"/>
      <c r="K35" s="26"/>
    </row>
    <row r="36" spans="2:11" ht="12">
      <c r="B36" s="3" t="s">
        <v>146</v>
      </c>
      <c r="D36" s="25">
        <f>+'CF worksheet'!H37</f>
        <v>-963.1925248</v>
      </c>
      <c r="E36" s="235"/>
      <c r="F36" s="25">
        <v>-30</v>
      </c>
      <c r="G36" s="26"/>
      <c r="H36" s="26"/>
      <c r="I36" s="26"/>
      <c r="J36" s="25"/>
      <c r="K36" s="25"/>
    </row>
    <row r="37" spans="1:11" ht="12">
      <c r="A37" s="3" t="s">
        <v>28</v>
      </c>
      <c r="D37" s="231">
        <f>SUM(D35:D36)</f>
        <v>-5493.983000000001</v>
      </c>
      <c r="E37" s="235"/>
      <c r="F37" s="231">
        <f>SUM(F35:F36)</f>
        <v>2114</v>
      </c>
      <c r="G37" s="26"/>
      <c r="H37" s="26"/>
      <c r="I37" s="26"/>
      <c r="J37" s="26"/>
      <c r="K37" s="26"/>
    </row>
    <row r="38" spans="4:11" ht="12">
      <c r="D38" s="26"/>
      <c r="E38" s="235"/>
      <c r="F38" s="26"/>
      <c r="G38" s="26"/>
      <c r="H38" s="26"/>
      <c r="I38" s="25"/>
      <c r="J38" s="26"/>
      <c r="K38" s="26"/>
    </row>
    <row r="39" spans="1:11" ht="12">
      <c r="A39" s="24" t="s">
        <v>239</v>
      </c>
      <c r="D39" s="25"/>
      <c r="E39" s="234"/>
      <c r="F39" s="25"/>
      <c r="G39" s="25"/>
      <c r="H39" s="25"/>
      <c r="I39" s="25"/>
      <c r="J39" s="25"/>
      <c r="K39" s="25"/>
    </row>
    <row r="40" spans="2:11" ht="12">
      <c r="B40" s="3" t="s">
        <v>185</v>
      </c>
      <c r="C40" s="3" t="s">
        <v>196</v>
      </c>
      <c r="D40" s="25">
        <f>+'CF worksheet'!H43</f>
        <v>0</v>
      </c>
      <c r="E40" s="234"/>
      <c r="F40" s="25">
        <v>512</v>
      </c>
      <c r="G40" s="25"/>
      <c r="H40" s="25"/>
      <c r="I40" s="25"/>
      <c r="J40" s="25"/>
      <c r="K40" s="25"/>
    </row>
    <row r="41" spans="2:11" ht="12">
      <c r="B41" s="3" t="s">
        <v>85</v>
      </c>
      <c r="D41" s="25">
        <f>+'CF worksheet'!H44</f>
        <v>-4086</v>
      </c>
      <c r="E41" s="235"/>
      <c r="F41" s="25">
        <v>-150</v>
      </c>
      <c r="G41" s="26"/>
      <c r="H41" s="26"/>
      <c r="I41" s="26"/>
      <c r="J41" s="25"/>
      <c r="K41" s="25"/>
    </row>
    <row r="42" spans="1:11" ht="12">
      <c r="A42" s="3" t="s">
        <v>27</v>
      </c>
      <c r="D42" s="231">
        <f>SUM(D39:D41)</f>
        <v>-4086</v>
      </c>
      <c r="E42" s="235"/>
      <c r="F42" s="231">
        <f>SUM(F39:F41)</f>
        <v>362</v>
      </c>
      <c r="G42" s="26"/>
      <c r="H42" s="26"/>
      <c r="I42" s="26"/>
      <c r="J42" s="26"/>
      <c r="K42" s="26"/>
    </row>
    <row r="43" spans="4:11" ht="12">
      <c r="D43" s="25"/>
      <c r="E43" s="234"/>
      <c r="F43" s="25"/>
      <c r="G43" s="25"/>
      <c r="H43" s="25"/>
      <c r="I43" s="25"/>
      <c r="J43" s="25"/>
      <c r="K43" s="25"/>
    </row>
    <row r="44" spans="1:11" ht="12">
      <c r="A44" s="24" t="s">
        <v>238</v>
      </c>
      <c r="D44" s="26"/>
      <c r="E44" s="235"/>
      <c r="F44" s="26"/>
      <c r="G44" s="26"/>
      <c r="H44" s="26"/>
      <c r="I44" s="26"/>
      <c r="J44" s="26"/>
      <c r="K44" s="26"/>
    </row>
    <row r="45" spans="2:11" ht="12">
      <c r="B45" s="3" t="s">
        <v>149</v>
      </c>
      <c r="D45" s="25">
        <f>+'CF worksheet'!H49</f>
        <v>0</v>
      </c>
      <c r="E45" s="235"/>
      <c r="F45" s="25">
        <v>-494</v>
      </c>
      <c r="G45" s="26"/>
      <c r="H45" s="26"/>
      <c r="I45" s="25"/>
      <c r="J45" s="25"/>
      <c r="K45" s="25"/>
    </row>
    <row r="46" spans="2:11" ht="12">
      <c r="B46" s="3" t="s">
        <v>218</v>
      </c>
      <c r="D46" s="25">
        <v>0</v>
      </c>
      <c r="E46" s="235"/>
      <c r="F46" s="25">
        <v>5396</v>
      </c>
      <c r="G46" s="26"/>
      <c r="H46" s="26"/>
      <c r="I46" s="25"/>
      <c r="J46" s="25"/>
      <c r="K46" s="25"/>
    </row>
    <row r="47" spans="2:11" ht="12">
      <c r="B47" s="3" t="s">
        <v>387</v>
      </c>
      <c r="D47" s="25">
        <f>+'CF worksheet'!H50</f>
        <v>302</v>
      </c>
      <c r="E47" s="235"/>
      <c r="F47" s="25">
        <v>0</v>
      </c>
      <c r="G47" s="26"/>
      <c r="H47" s="26"/>
      <c r="I47" s="25"/>
      <c r="J47" s="25"/>
      <c r="K47" s="25"/>
    </row>
    <row r="48" spans="1:11" ht="12">
      <c r="A48" s="3" t="s">
        <v>237</v>
      </c>
      <c r="D48" s="231">
        <f>SUM(D45:D47)</f>
        <v>302</v>
      </c>
      <c r="E48" s="234"/>
      <c r="F48" s="231">
        <f>SUM(F45:F47)</f>
        <v>4902</v>
      </c>
      <c r="G48" s="25"/>
      <c r="H48" s="25"/>
      <c r="I48" s="25"/>
      <c r="J48" s="25"/>
      <c r="K48" s="25"/>
    </row>
    <row r="49" spans="4:11" ht="12">
      <c r="D49" s="26"/>
      <c r="E49" s="234"/>
      <c r="F49" s="26"/>
      <c r="G49" s="25"/>
      <c r="H49" s="25"/>
      <c r="I49" s="25"/>
      <c r="J49" s="25"/>
      <c r="K49" s="25"/>
    </row>
    <row r="50" spans="1:11" ht="12">
      <c r="A50" s="3" t="s">
        <v>191</v>
      </c>
      <c r="D50" s="26">
        <f>+'CF worksheet'!H57</f>
        <v>-356</v>
      </c>
      <c r="E50" s="234"/>
      <c r="F50" s="26">
        <v>-73</v>
      </c>
      <c r="G50" s="25"/>
      <c r="H50" s="25"/>
      <c r="I50" s="25"/>
      <c r="J50" s="25"/>
      <c r="K50" s="25"/>
    </row>
    <row r="51" spans="4:11" ht="12">
      <c r="D51" s="25"/>
      <c r="E51" s="234"/>
      <c r="F51" s="25"/>
      <c r="G51" s="25"/>
      <c r="H51" s="25"/>
      <c r="I51" s="25"/>
      <c r="J51" s="25"/>
      <c r="K51" s="25"/>
    </row>
    <row r="52" spans="1:11" ht="15.75" customHeight="1">
      <c r="A52" s="24" t="s">
        <v>30</v>
      </c>
      <c r="D52" s="25">
        <f>D37+D42+D48+D50</f>
        <v>-9633.983</v>
      </c>
      <c r="E52" s="234"/>
      <c r="F52" s="25">
        <f>F37+F42+F48+F50</f>
        <v>7305</v>
      </c>
      <c r="G52" s="25"/>
      <c r="H52" s="25"/>
      <c r="I52" s="25"/>
      <c r="J52" s="25"/>
      <c r="K52" s="25"/>
    </row>
    <row r="53" spans="1:11" ht="15.75" customHeight="1">
      <c r="A53" s="24" t="s">
        <v>307</v>
      </c>
      <c r="D53" s="232">
        <f>+'CF worksheet'!C60</f>
        <v>12590</v>
      </c>
      <c r="E53" s="234"/>
      <c r="F53" s="232" t="s">
        <v>155</v>
      </c>
      <c r="G53" s="25"/>
      <c r="H53" s="25"/>
      <c r="I53" s="25"/>
      <c r="J53" s="25"/>
      <c r="K53" s="25"/>
    </row>
    <row r="54" spans="1:11" ht="17.25" customHeight="1" thickBot="1">
      <c r="A54" s="24" t="s">
        <v>308</v>
      </c>
      <c r="D54" s="233">
        <f>SUM(D52:D53)</f>
        <v>2956.017</v>
      </c>
      <c r="E54" s="235"/>
      <c r="F54" s="233">
        <f>SUM(F52:F53)</f>
        <v>7305</v>
      </c>
      <c r="G54" s="26"/>
      <c r="H54" s="26"/>
      <c r="I54" s="26"/>
      <c r="J54" s="26"/>
      <c r="K54" s="26"/>
    </row>
    <row r="55" spans="3:11" ht="12.75" thickTop="1">
      <c r="C55" s="25"/>
      <c r="D55" s="25"/>
      <c r="E55" s="234"/>
      <c r="F55" s="25"/>
      <c r="G55" s="25"/>
      <c r="H55" s="25"/>
      <c r="I55" s="25"/>
      <c r="J55" s="25"/>
      <c r="K55" s="25"/>
    </row>
    <row r="56" spans="3:11" ht="12">
      <c r="C56" s="25"/>
      <c r="D56" s="25"/>
      <c r="E56" s="234"/>
      <c r="F56" s="25"/>
      <c r="G56" s="25"/>
      <c r="H56" s="25"/>
      <c r="I56" s="25"/>
      <c r="J56" s="25"/>
      <c r="K56" s="25"/>
    </row>
    <row r="57" spans="1:11" ht="12">
      <c r="A57" s="24" t="s">
        <v>252</v>
      </c>
      <c r="C57" s="25"/>
      <c r="D57" s="25"/>
      <c r="E57" s="234"/>
      <c r="F57" s="25"/>
      <c r="G57" s="25"/>
      <c r="H57" s="25"/>
      <c r="I57" s="25"/>
      <c r="J57" s="25"/>
      <c r="K57" s="25"/>
    </row>
    <row r="58" spans="1:11" ht="15.75" customHeight="1">
      <c r="A58" s="24"/>
      <c r="B58" s="1" t="s">
        <v>301</v>
      </c>
      <c r="C58" s="25"/>
      <c r="D58" s="25">
        <f>+'Balance Sheet'!C24</f>
        <v>300</v>
      </c>
      <c r="E58" s="234"/>
      <c r="F58" s="25">
        <v>0</v>
      </c>
      <c r="G58" s="25"/>
      <c r="H58" s="25"/>
      <c r="I58" s="25"/>
      <c r="J58" s="25"/>
      <c r="K58" s="25"/>
    </row>
    <row r="59" spans="2:11" ht="15.75" customHeight="1">
      <c r="B59" s="3" t="s">
        <v>50</v>
      </c>
      <c r="C59" s="25"/>
      <c r="D59" s="57">
        <f>+'Balance Sheet'!C25</f>
        <v>2656</v>
      </c>
      <c r="E59" s="234"/>
      <c r="F59" s="57">
        <v>7268</v>
      </c>
      <c r="G59" s="25"/>
      <c r="H59" s="25"/>
      <c r="I59" s="25"/>
      <c r="J59" s="25"/>
      <c r="K59" s="25"/>
    </row>
    <row r="60" spans="2:11" ht="15.75" customHeight="1">
      <c r="B60" s="3" t="s">
        <v>273</v>
      </c>
      <c r="C60" s="25"/>
      <c r="D60" s="57">
        <v>0</v>
      </c>
      <c r="E60" s="234"/>
      <c r="F60" s="57">
        <v>37</v>
      </c>
      <c r="G60" s="25"/>
      <c r="H60" s="25"/>
      <c r="I60" s="25"/>
      <c r="J60" s="25"/>
      <c r="K60" s="25"/>
    </row>
    <row r="61" spans="3:11" ht="17.25" customHeight="1" thickBot="1">
      <c r="C61" s="25"/>
      <c r="D61" s="233">
        <f>SUM(D58:D59)</f>
        <v>2956</v>
      </c>
      <c r="E61" s="234"/>
      <c r="F61" s="233">
        <f>+F54</f>
        <v>7305</v>
      </c>
      <c r="G61" s="25"/>
      <c r="H61" s="25"/>
      <c r="I61" s="25"/>
      <c r="J61" s="25"/>
      <c r="K61" s="25"/>
    </row>
    <row r="62" spans="3:11" ht="12.75" thickTop="1">
      <c r="C62" s="26"/>
      <c r="D62" s="26"/>
      <c r="E62" s="26"/>
      <c r="F62" s="26"/>
      <c r="G62" s="26"/>
      <c r="H62" s="26"/>
      <c r="I62" s="26"/>
      <c r="J62" s="26"/>
      <c r="K62" s="26"/>
    </row>
    <row r="63" spans="1:11" s="186" customFormat="1" ht="12">
      <c r="A63" s="186" t="s">
        <v>186</v>
      </c>
      <c r="C63" s="191"/>
      <c r="D63" s="191"/>
      <c r="E63" s="191"/>
      <c r="F63" s="191"/>
      <c r="G63" s="191"/>
      <c r="H63" s="191"/>
      <c r="I63" s="191"/>
      <c r="J63" s="191"/>
      <c r="K63" s="191"/>
    </row>
    <row r="64" s="186" customFormat="1" ht="12"/>
    <row r="65" spans="1:5" s="183" customFormat="1" ht="12">
      <c r="A65" s="183" t="s">
        <v>203</v>
      </c>
      <c r="B65" s="184"/>
      <c r="C65" s="185"/>
      <c r="E65" s="186"/>
    </row>
    <row r="66" spans="1:5" s="183" customFormat="1" ht="12">
      <c r="A66" s="183" t="s">
        <v>358</v>
      </c>
      <c r="B66" s="184"/>
      <c r="C66" s="185"/>
      <c r="E66" s="186"/>
    </row>
    <row r="67" s="186" customFormat="1" ht="12"/>
    <row r="68" spans="1:12" s="186" customFormat="1" ht="12.75" customHeight="1">
      <c r="A68" s="287" t="s">
        <v>12</v>
      </c>
      <c r="B68" s="288"/>
      <c r="C68" s="288"/>
      <c r="D68" s="288"/>
      <c r="E68" s="288"/>
      <c r="F68" s="288"/>
      <c r="G68" s="179"/>
      <c r="H68" s="179"/>
      <c r="I68" s="179"/>
      <c r="J68" s="179"/>
      <c r="K68" s="179"/>
      <c r="L68" s="179"/>
    </row>
    <row r="69" spans="1:12" s="186" customFormat="1" ht="12.75">
      <c r="A69" s="179"/>
      <c r="B69" s="179"/>
      <c r="C69" s="179"/>
      <c r="D69" s="179"/>
      <c r="E69" s="179"/>
      <c r="F69" s="179"/>
      <c r="G69" s="179"/>
      <c r="H69" s="179"/>
      <c r="I69" s="179"/>
      <c r="J69" s="179"/>
      <c r="K69" s="179"/>
      <c r="L69" s="179"/>
    </row>
    <row r="71" spans="1:4" ht="12">
      <c r="A71" s="24" t="s">
        <v>196</v>
      </c>
      <c r="B71" s="24"/>
      <c r="C71" s="26"/>
      <c r="D71" s="26"/>
    </row>
    <row r="72" spans="1:4" ht="12">
      <c r="A72" s="24" t="s">
        <v>185</v>
      </c>
      <c r="B72" s="24"/>
      <c r="C72" s="26"/>
      <c r="D72" s="26"/>
    </row>
    <row r="73" spans="1:4" ht="12">
      <c r="A73" s="3" t="s">
        <v>200</v>
      </c>
      <c r="C73" s="25"/>
      <c r="D73" s="25"/>
    </row>
    <row r="74" spans="2:6" ht="12">
      <c r="B74" s="3" t="s">
        <v>197</v>
      </c>
      <c r="F74" s="57">
        <v>5072</v>
      </c>
    </row>
    <row r="75" spans="2:6" ht="12">
      <c r="B75" s="3" t="s">
        <v>151</v>
      </c>
      <c r="F75" s="57">
        <v>986</v>
      </c>
    </row>
    <row r="76" spans="2:6" ht="12">
      <c r="B76" s="3" t="s">
        <v>206</v>
      </c>
      <c r="F76" s="57">
        <f>152+994-739</f>
        <v>407</v>
      </c>
    </row>
    <row r="77" spans="2:6" ht="12">
      <c r="B77" s="3" t="s">
        <v>169</v>
      </c>
      <c r="F77" s="57">
        <v>7674</v>
      </c>
    </row>
    <row r="78" spans="2:6" ht="12">
      <c r="B78" s="3" t="s">
        <v>147</v>
      </c>
      <c r="F78" s="57">
        <v>623</v>
      </c>
    </row>
    <row r="79" spans="2:6" ht="12">
      <c r="B79" s="3" t="s">
        <v>50</v>
      </c>
      <c r="F79" s="57">
        <v>512</v>
      </c>
    </row>
    <row r="80" spans="2:6" ht="12">
      <c r="B80" s="3" t="s">
        <v>171</v>
      </c>
      <c r="F80" s="57">
        <v>-64</v>
      </c>
    </row>
    <row r="81" spans="2:6" ht="12">
      <c r="B81" s="3" t="s">
        <v>175</v>
      </c>
      <c r="F81" s="57">
        <v>-800</v>
      </c>
    </row>
    <row r="82" spans="2:6" ht="12">
      <c r="B82" s="3" t="s">
        <v>173</v>
      </c>
      <c r="F82" s="57">
        <v>-5234</v>
      </c>
    </row>
    <row r="83" spans="2:6" ht="12">
      <c r="B83" s="3" t="s">
        <v>149</v>
      </c>
      <c r="F83" s="57">
        <v>-494</v>
      </c>
    </row>
    <row r="84" spans="2:6" ht="12">
      <c r="B84" s="3" t="s">
        <v>174</v>
      </c>
      <c r="F84" s="57">
        <v>-1357</v>
      </c>
    </row>
    <row r="85" spans="2:6" ht="12">
      <c r="B85" s="3" t="s">
        <v>207</v>
      </c>
      <c r="F85" s="90">
        <f>SUM(F74:F84)</f>
        <v>7325</v>
      </c>
    </row>
    <row r="86" spans="2:6" ht="12">
      <c r="B86" s="3" t="s">
        <v>198</v>
      </c>
      <c r="F86" s="57">
        <v>-1717</v>
      </c>
    </row>
    <row r="87" spans="2:6" ht="12.75" thickBot="1">
      <c r="B87" s="3" t="s">
        <v>212</v>
      </c>
      <c r="F87" s="59">
        <f>SUM(F85:F86)</f>
        <v>5608</v>
      </c>
    </row>
    <row r="88" ht="12.75" thickTop="1">
      <c r="F88" s="25"/>
    </row>
    <row r="89" spans="2:6" ht="12">
      <c r="B89" s="3" t="s">
        <v>211</v>
      </c>
      <c r="F89" s="57"/>
    </row>
    <row r="90" spans="2:6" ht="12">
      <c r="B90" s="3" t="s">
        <v>199</v>
      </c>
      <c r="F90" s="57">
        <v>5604</v>
      </c>
    </row>
    <row r="91" spans="2:6" ht="12">
      <c r="B91" s="3" t="s">
        <v>201</v>
      </c>
      <c r="F91" s="57">
        <v>4</v>
      </c>
    </row>
    <row r="92" spans="2:6" ht="12.75" thickBot="1">
      <c r="B92" s="3" t="s">
        <v>210</v>
      </c>
      <c r="F92" s="95">
        <f>SUM(F90:F91)</f>
        <v>5608</v>
      </c>
    </row>
    <row r="93" ht="12.75" thickTop="1"/>
    <row r="94" spans="2:6" ht="12.75" thickBot="1">
      <c r="B94" s="3" t="s">
        <v>202</v>
      </c>
      <c r="F94" s="91">
        <f>+F79</f>
        <v>512</v>
      </c>
    </row>
    <row r="95" ht="12.75" thickTop="1"/>
  </sheetData>
  <mergeCells count="7">
    <mergeCell ref="A68:F68"/>
    <mergeCell ref="A5:F5"/>
    <mergeCell ref="A6:D6"/>
    <mergeCell ref="A1:F1"/>
    <mergeCell ref="A2:F2"/>
    <mergeCell ref="A3:F3"/>
    <mergeCell ref="A4:F4"/>
  </mergeCells>
  <printOptions/>
  <pageMargins left="0.984251968503937" right="0.3937007874015748" top="0.7874015748031497" bottom="0.72" header="0.5118110236220472" footer="0.41"/>
  <pageSetup horizontalDpi="600" verticalDpi="600" orientation="portrait" scale="76" r:id="rId1"/>
  <rowBreaks count="1" manualBreakCount="1">
    <brk id="68" max="5" man="1"/>
  </rowBreaks>
</worksheet>
</file>

<file path=xl/worksheets/sheet6.xml><?xml version="1.0" encoding="utf-8"?>
<worksheet xmlns="http://schemas.openxmlformats.org/spreadsheetml/2006/main" xmlns:r="http://schemas.openxmlformats.org/officeDocument/2006/relationships">
  <dimension ref="A1:P362"/>
  <sheetViews>
    <sheetView view="pageBreakPreview" zoomScaleSheetLayoutView="100" workbookViewId="0" topLeftCell="A1">
      <selection activeCell="Q278" sqref="Q278"/>
    </sheetView>
  </sheetViews>
  <sheetFormatPr defaultColWidth="9.140625" defaultRowHeight="12.75"/>
  <cols>
    <col min="1" max="1" width="4.421875" style="3" customWidth="1"/>
    <col min="2" max="2" width="3.7109375" style="3" customWidth="1"/>
    <col min="3" max="3" width="4.00390625" style="3" customWidth="1"/>
    <col min="4" max="5" width="8.7109375" style="3" customWidth="1"/>
    <col min="6" max="6" width="5.7109375" style="3" customWidth="1"/>
    <col min="7" max="7" width="10.00390625" style="3" customWidth="1"/>
    <col min="8" max="8" width="8.140625" style="3" customWidth="1"/>
    <col min="9" max="9" width="10.00390625" style="3" customWidth="1"/>
    <col min="10" max="10" width="7.7109375" style="3" customWidth="1"/>
    <col min="11" max="11" width="11.28125" style="3" customWidth="1"/>
    <col min="12" max="12" width="7.00390625" style="3" customWidth="1"/>
    <col min="13" max="14" width="5.8515625" style="3" customWidth="1"/>
    <col min="15" max="15" width="7.00390625" style="3" customWidth="1"/>
    <col min="16" max="16384" width="9.140625" style="3" customWidth="1"/>
  </cols>
  <sheetData>
    <row r="1" spans="1:15" ht="12">
      <c r="A1" s="279" t="s">
        <v>138</v>
      </c>
      <c r="B1" s="279"/>
      <c r="C1" s="279"/>
      <c r="D1" s="279"/>
      <c r="E1" s="279"/>
      <c r="F1" s="279"/>
      <c r="G1" s="279"/>
      <c r="H1" s="279"/>
      <c r="I1" s="279"/>
      <c r="J1" s="279"/>
      <c r="K1" s="279"/>
      <c r="L1" s="279"/>
      <c r="M1" s="279"/>
      <c r="N1" s="279"/>
      <c r="O1" s="279"/>
    </row>
    <row r="2" spans="1:15" ht="12">
      <c r="A2" s="281" t="s">
        <v>48</v>
      </c>
      <c r="B2" s="281"/>
      <c r="C2" s="281"/>
      <c r="D2" s="281"/>
      <c r="E2" s="281"/>
      <c r="F2" s="281"/>
      <c r="G2" s="281"/>
      <c r="H2" s="281"/>
      <c r="I2" s="281"/>
      <c r="J2" s="281"/>
      <c r="K2" s="281"/>
      <c r="L2" s="281"/>
      <c r="M2" s="281"/>
      <c r="N2" s="281"/>
      <c r="O2" s="281"/>
    </row>
    <row r="3" spans="1:15" ht="12">
      <c r="A3" s="309"/>
      <c r="B3" s="309"/>
      <c r="C3" s="309"/>
      <c r="D3" s="309"/>
      <c r="E3" s="309"/>
      <c r="F3" s="309"/>
      <c r="G3" s="309"/>
      <c r="H3" s="309"/>
      <c r="I3" s="309"/>
      <c r="J3" s="309"/>
      <c r="K3" s="309"/>
      <c r="L3" s="309"/>
      <c r="M3" s="309"/>
      <c r="N3" s="309"/>
      <c r="O3" s="309"/>
    </row>
    <row r="4" spans="1:15" ht="12">
      <c r="A4" s="279" t="s">
        <v>87</v>
      </c>
      <c r="B4" s="279"/>
      <c r="C4" s="279"/>
      <c r="D4" s="279"/>
      <c r="E4" s="279"/>
      <c r="F4" s="279"/>
      <c r="G4" s="279"/>
      <c r="H4" s="279"/>
      <c r="I4" s="279"/>
      <c r="J4" s="279"/>
      <c r="K4" s="279"/>
      <c r="L4" s="279"/>
      <c r="M4" s="279"/>
      <c r="N4" s="279"/>
      <c r="O4" s="279"/>
    </row>
    <row r="5" spans="1:15" ht="12">
      <c r="A5" s="240"/>
      <c r="B5" s="240"/>
      <c r="C5" s="240"/>
      <c r="D5" s="240"/>
      <c r="E5" s="240"/>
      <c r="F5" s="240"/>
      <c r="G5" s="240"/>
      <c r="H5" s="240"/>
      <c r="I5" s="240"/>
      <c r="J5" s="240"/>
      <c r="K5" s="240"/>
      <c r="L5" s="240"/>
      <c r="M5" s="240"/>
      <c r="N5" s="240"/>
      <c r="O5" s="240"/>
    </row>
    <row r="6" spans="1:15" ht="12">
      <c r="A6" s="35"/>
      <c r="B6" s="35"/>
      <c r="C6" s="35"/>
      <c r="D6" s="35"/>
      <c r="E6" s="35"/>
      <c r="F6" s="35"/>
      <c r="G6" s="35"/>
      <c r="H6" s="35"/>
      <c r="I6" s="35"/>
      <c r="J6" s="35"/>
      <c r="K6" s="35"/>
      <c r="L6" s="35"/>
      <c r="M6" s="35"/>
      <c r="N6" s="35"/>
      <c r="O6" s="35"/>
    </row>
    <row r="7" spans="1:15" ht="12">
      <c r="A7" s="96" t="s">
        <v>93</v>
      </c>
      <c r="B7" s="98" t="s">
        <v>94</v>
      </c>
      <c r="C7" s="35"/>
      <c r="D7" s="35"/>
      <c r="E7" s="35"/>
      <c r="F7" s="35"/>
      <c r="G7" s="35"/>
      <c r="H7" s="35"/>
      <c r="I7" s="35"/>
      <c r="J7" s="35"/>
      <c r="K7" s="35"/>
      <c r="L7" s="35"/>
      <c r="M7" s="35"/>
      <c r="N7" s="35"/>
      <c r="O7" s="35"/>
    </row>
    <row r="8" spans="1:15" ht="12">
      <c r="A8" s="38"/>
      <c r="B8" s="35"/>
      <c r="C8" s="35"/>
      <c r="D8" s="35"/>
      <c r="E8" s="35"/>
      <c r="F8" s="35"/>
      <c r="G8" s="35"/>
      <c r="H8" s="35"/>
      <c r="I8" s="35"/>
      <c r="J8" s="35"/>
      <c r="K8" s="35"/>
      <c r="L8" s="35"/>
      <c r="M8" s="35"/>
      <c r="N8" s="35"/>
      <c r="O8" s="35"/>
    </row>
    <row r="9" spans="1:15" ht="12">
      <c r="A9" s="96" t="s">
        <v>95</v>
      </c>
      <c r="B9" s="98" t="s">
        <v>96</v>
      </c>
      <c r="C9" s="35"/>
      <c r="D9" s="35"/>
      <c r="E9" s="35"/>
      <c r="F9" s="35"/>
      <c r="G9" s="35"/>
      <c r="H9" s="35"/>
      <c r="I9" s="35"/>
      <c r="J9" s="35"/>
      <c r="K9" s="35"/>
      <c r="L9" s="35"/>
      <c r="M9" s="35"/>
      <c r="N9" s="35"/>
      <c r="O9" s="35"/>
    </row>
    <row r="10" spans="1:15" ht="12">
      <c r="A10" s="96"/>
      <c r="B10" s="98"/>
      <c r="C10" s="35"/>
      <c r="D10" s="35"/>
      <c r="E10" s="35"/>
      <c r="F10" s="35"/>
      <c r="G10" s="35"/>
      <c r="H10" s="35"/>
      <c r="I10" s="35"/>
      <c r="J10" s="35"/>
      <c r="K10" s="35"/>
      <c r="L10" s="35"/>
      <c r="M10" s="35"/>
      <c r="N10" s="35"/>
      <c r="O10" s="35"/>
    </row>
    <row r="11" spans="1:15" ht="12">
      <c r="A11" s="96"/>
      <c r="B11" s="308" t="s">
        <v>317</v>
      </c>
      <c r="C11" s="253"/>
      <c r="D11" s="253"/>
      <c r="E11" s="253"/>
      <c r="F11" s="253"/>
      <c r="G11" s="253"/>
      <c r="H11" s="253"/>
      <c r="I11" s="253"/>
      <c r="J11" s="253"/>
      <c r="K11" s="253"/>
      <c r="L11" s="253"/>
      <c r="M11" s="253"/>
      <c r="N11" s="253"/>
      <c r="O11" s="253"/>
    </row>
    <row r="12" spans="1:15" ht="12">
      <c r="A12" s="96"/>
      <c r="B12" s="253"/>
      <c r="C12" s="253"/>
      <c r="D12" s="253"/>
      <c r="E12" s="253"/>
      <c r="F12" s="253"/>
      <c r="G12" s="253"/>
      <c r="H12" s="253"/>
      <c r="I12" s="253"/>
      <c r="J12" s="253"/>
      <c r="K12" s="253"/>
      <c r="L12" s="253"/>
      <c r="M12" s="253"/>
      <c r="N12" s="253"/>
      <c r="O12" s="253"/>
    </row>
    <row r="13" spans="1:15" ht="12">
      <c r="A13" s="96"/>
      <c r="B13" s="253"/>
      <c r="C13" s="253"/>
      <c r="D13" s="253"/>
      <c r="E13" s="253"/>
      <c r="F13" s="253"/>
      <c r="G13" s="253"/>
      <c r="H13" s="253"/>
      <c r="I13" s="253"/>
      <c r="J13" s="253"/>
      <c r="K13" s="253"/>
      <c r="L13" s="253"/>
      <c r="M13" s="253"/>
      <c r="N13" s="253"/>
      <c r="O13" s="253"/>
    </row>
    <row r="14" spans="1:15" ht="12">
      <c r="A14" s="96"/>
      <c r="B14" s="253"/>
      <c r="C14" s="253"/>
      <c r="D14" s="253"/>
      <c r="E14" s="253"/>
      <c r="F14" s="253"/>
      <c r="G14" s="253"/>
      <c r="H14" s="253"/>
      <c r="I14" s="253"/>
      <c r="J14" s="253"/>
      <c r="K14" s="253"/>
      <c r="L14" s="253"/>
      <c r="M14" s="253"/>
      <c r="N14" s="253"/>
      <c r="O14" s="253"/>
    </row>
    <row r="15" spans="1:15" ht="12" customHeight="1">
      <c r="A15" s="38"/>
      <c r="B15" s="35"/>
      <c r="C15" s="35"/>
      <c r="D15" s="35"/>
      <c r="E15" s="35"/>
      <c r="F15" s="35"/>
      <c r="G15" s="35"/>
      <c r="H15" s="35"/>
      <c r="I15" s="35"/>
      <c r="J15" s="35"/>
      <c r="K15" s="35"/>
      <c r="L15" s="35"/>
      <c r="M15" s="35"/>
      <c r="N15" s="35"/>
      <c r="O15" s="35"/>
    </row>
    <row r="16" spans="1:15" ht="12" customHeight="1">
      <c r="A16" s="38"/>
      <c r="B16" s="316" t="s">
        <v>300</v>
      </c>
      <c r="C16" s="316"/>
      <c r="D16" s="316"/>
      <c r="E16" s="316"/>
      <c r="F16" s="316"/>
      <c r="G16" s="316"/>
      <c r="H16" s="316"/>
      <c r="I16" s="316"/>
      <c r="J16" s="316"/>
      <c r="K16" s="316"/>
      <c r="L16" s="316"/>
      <c r="M16" s="316"/>
      <c r="N16" s="316"/>
      <c r="O16" s="316"/>
    </row>
    <row r="17" spans="1:15" ht="12" customHeight="1">
      <c r="A17" s="38"/>
      <c r="B17" s="316"/>
      <c r="C17" s="316"/>
      <c r="D17" s="316"/>
      <c r="E17" s="316"/>
      <c r="F17" s="316"/>
      <c r="G17" s="316"/>
      <c r="H17" s="316"/>
      <c r="I17" s="316"/>
      <c r="J17" s="316"/>
      <c r="K17" s="316"/>
      <c r="L17" s="316"/>
      <c r="M17" s="316"/>
      <c r="N17" s="316"/>
      <c r="O17" s="316"/>
    </row>
    <row r="18" spans="1:15" ht="12" customHeight="1">
      <c r="A18" s="38"/>
      <c r="B18" s="35"/>
      <c r="C18" s="35"/>
      <c r="D18" s="35"/>
      <c r="E18" s="35"/>
      <c r="F18" s="35"/>
      <c r="G18" s="35"/>
      <c r="H18" s="35"/>
      <c r="I18" s="35"/>
      <c r="J18" s="35"/>
      <c r="K18" s="35"/>
      <c r="L18" s="35"/>
      <c r="M18" s="35"/>
      <c r="N18" s="35"/>
      <c r="O18" s="35"/>
    </row>
    <row r="19" spans="1:15" ht="12" customHeight="1">
      <c r="A19" s="38"/>
      <c r="B19" s="316" t="s">
        <v>521</v>
      </c>
      <c r="C19" s="316"/>
      <c r="D19" s="316"/>
      <c r="E19" s="316"/>
      <c r="F19" s="316"/>
      <c r="G19" s="316"/>
      <c r="H19" s="316"/>
      <c r="I19" s="316"/>
      <c r="J19" s="316"/>
      <c r="K19" s="316"/>
      <c r="L19" s="316"/>
      <c r="M19" s="316"/>
      <c r="N19" s="316"/>
      <c r="O19" s="316"/>
    </row>
    <row r="20" spans="1:15" ht="12" customHeight="1">
      <c r="A20" s="38"/>
      <c r="B20" s="316"/>
      <c r="C20" s="316"/>
      <c r="D20" s="316"/>
      <c r="E20" s="316"/>
      <c r="F20" s="316"/>
      <c r="G20" s="316"/>
      <c r="H20" s="316"/>
      <c r="I20" s="316"/>
      <c r="J20" s="316"/>
      <c r="K20" s="316"/>
      <c r="L20" s="316"/>
      <c r="M20" s="316"/>
      <c r="N20" s="316"/>
      <c r="O20" s="316"/>
    </row>
    <row r="21" spans="1:15" ht="12" customHeight="1">
      <c r="A21" s="38"/>
      <c r="B21" s="316"/>
      <c r="C21" s="316"/>
      <c r="D21" s="316"/>
      <c r="E21" s="316"/>
      <c r="F21" s="316"/>
      <c r="G21" s="316"/>
      <c r="H21" s="316"/>
      <c r="I21" s="316"/>
      <c r="J21" s="316"/>
      <c r="K21" s="316"/>
      <c r="L21" s="316"/>
      <c r="M21" s="316"/>
      <c r="N21" s="316"/>
      <c r="O21" s="316"/>
    </row>
    <row r="22" spans="1:15" ht="12" customHeight="1">
      <c r="A22" s="38"/>
      <c r="B22" s="153"/>
      <c r="C22" s="94"/>
      <c r="D22" s="94"/>
      <c r="E22" s="94"/>
      <c r="F22" s="94"/>
      <c r="G22" s="94"/>
      <c r="H22" s="94"/>
      <c r="I22" s="94"/>
      <c r="J22" s="94"/>
      <c r="K22" s="94"/>
      <c r="L22" s="94"/>
      <c r="M22" s="94"/>
      <c r="N22" s="94"/>
      <c r="O22" s="94"/>
    </row>
    <row r="23" spans="1:15" ht="12" customHeight="1">
      <c r="A23" s="38"/>
      <c r="B23" s="94"/>
      <c r="C23" s="94"/>
      <c r="D23" s="94"/>
      <c r="E23" s="94"/>
      <c r="F23" s="94"/>
      <c r="G23" s="94"/>
      <c r="H23" s="94"/>
      <c r="I23" s="94"/>
      <c r="J23" s="94"/>
      <c r="K23" s="94"/>
      <c r="L23" s="94"/>
      <c r="M23" s="94"/>
      <c r="N23" s="94"/>
      <c r="O23" s="94"/>
    </row>
    <row r="24" spans="1:15" ht="12">
      <c r="A24" s="96" t="s">
        <v>97</v>
      </c>
      <c r="B24" s="98" t="s">
        <v>320</v>
      </c>
      <c r="C24" s="35"/>
      <c r="D24" s="35"/>
      <c r="E24" s="35"/>
      <c r="F24" s="35"/>
      <c r="G24" s="35"/>
      <c r="H24" s="35"/>
      <c r="I24" s="35"/>
      <c r="J24" s="35"/>
      <c r="K24" s="35"/>
      <c r="L24" s="35"/>
      <c r="M24" s="35"/>
      <c r="N24" s="35"/>
      <c r="O24" s="35"/>
    </row>
    <row r="25" spans="1:15" ht="12">
      <c r="A25" s="96"/>
      <c r="B25" s="98"/>
      <c r="C25" s="35"/>
      <c r="D25" s="35"/>
      <c r="E25" s="35"/>
      <c r="F25" s="35"/>
      <c r="G25" s="35"/>
      <c r="H25" s="35"/>
      <c r="I25" s="35"/>
      <c r="J25" s="35"/>
      <c r="K25" s="35"/>
      <c r="L25" s="35"/>
      <c r="M25" s="35"/>
      <c r="N25" s="35"/>
      <c r="O25" s="35"/>
    </row>
    <row r="26" spans="1:15" ht="38.25" customHeight="1">
      <c r="A26" s="96"/>
      <c r="B26" s="241" t="s">
        <v>459</v>
      </c>
      <c r="C26" s="241"/>
      <c r="D26" s="241"/>
      <c r="E26" s="241"/>
      <c r="F26" s="241"/>
      <c r="G26" s="241"/>
      <c r="H26" s="241"/>
      <c r="I26" s="241"/>
      <c r="J26" s="241"/>
      <c r="K26" s="241"/>
      <c r="L26" s="241"/>
      <c r="M26" s="241"/>
      <c r="N26" s="241"/>
      <c r="O26" s="241"/>
    </row>
    <row r="27" spans="1:15" ht="12" customHeight="1">
      <c r="A27" s="96"/>
      <c r="B27" s="172"/>
      <c r="C27" s="172"/>
      <c r="D27" s="172"/>
      <c r="E27" s="172"/>
      <c r="F27" s="172"/>
      <c r="G27" s="172"/>
      <c r="H27" s="172"/>
      <c r="I27" s="172"/>
      <c r="J27" s="172"/>
      <c r="K27" s="172"/>
      <c r="L27" s="172"/>
      <c r="M27" s="172"/>
      <c r="N27" s="172"/>
      <c r="O27" s="172"/>
    </row>
    <row r="28" spans="1:15" ht="12" customHeight="1">
      <c r="A28" s="96"/>
      <c r="B28" s="241" t="s">
        <v>401</v>
      </c>
      <c r="C28" s="241"/>
      <c r="E28" s="241" t="s">
        <v>402</v>
      </c>
      <c r="F28" s="241"/>
      <c r="G28" s="241"/>
      <c r="H28" s="241"/>
      <c r="I28" s="241"/>
      <c r="J28" s="241"/>
      <c r="K28" s="241"/>
      <c r="L28" s="241"/>
      <c r="M28" s="241"/>
      <c r="N28" s="241"/>
      <c r="O28" s="241"/>
    </row>
    <row r="29" spans="1:15" ht="12" customHeight="1">
      <c r="A29" s="96"/>
      <c r="B29" s="241" t="s">
        <v>403</v>
      </c>
      <c r="C29" s="241"/>
      <c r="E29" s="241" t="s">
        <v>404</v>
      </c>
      <c r="F29" s="241"/>
      <c r="G29" s="241"/>
      <c r="H29" s="241"/>
      <c r="I29" s="241"/>
      <c r="J29" s="241"/>
      <c r="K29" s="241"/>
      <c r="L29" s="241"/>
      <c r="M29" s="241"/>
      <c r="N29" s="241"/>
      <c r="O29" s="241"/>
    </row>
    <row r="30" spans="1:15" ht="12" customHeight="1">
      <c r="A30" s="96"/>
      <c r="B30" s="241" t="s">
        <v>405</v>
      </c>
      <c r="C30" s="241"/>
      <c r="E30" s="241" t="s">
        <v>406</v>
      </c>
      <c r="F30" s="241"/>
      <c r="G30" s="241"/>
      <c r="H30" s="241"/>
      <c r="I30" s="241"/>
      <c r="J30" s="241"/>
      <c r="K30" s="241"/>
      <c r="L30" s="241"/>
      <c r="M30" s="241"/>
      <c r="N30" s="241"/>
      <c r="O30" s="241"/>
    </row>
    <row r="31" spans="1:15" ht="12" customHeight="1">
      <c r="A31" s="96"/>
      <c r="B31" s="241" t="s">
        <v>407</v>
      </c>
      <c r="C31" s="241"/>
      <c r="E31" s="241" t="s">
        <v>240</v>
      </c>
      <c r="F31" s="241"/>
      <c r="G31" s="241"/>
      <c r="H31" s="241"/>
      <c r="I31" s="241"/>
      <c r="J31" s="241"/>
      <c r="K31" s="241"/>
      <c r="L31" s="241"/>
      <c r="M31" s="241"/>
      <c r="N31" s="241"/>
      <c r="O31" s="241"/>
    </row>
    <row r="32" spans="1:15" ht="12" customHeight="1">
      <c r="A32" s="96"/>
      <c r="B32" s="241" t="s">
        <v>408</v>
      </c>
      <c r="C32" s="241"/>
      <c r="E32" s="241" t="s">
        <v>409</v>
      </c>
      <c r="F32" s="241"/>
      <c r="G32" s="241"/>
      <c r="H32" s="241"/>
      <c r="I32" s="241"/>
      <c r="J32" s="241"/>
      <c r="K32" s="241"/>
      <c r="L32" s="241"/>
      <c r="M32" s="241"/>
      <c r="N32" s="241"/>
      <c r="O32" s="241"/>
    </row>
    <row r="33" spans="1:15" ht="12" customHeight="1">
      <c r="A33" s="96"/>
      <c r="B33" s="241" t="s">
        <v>410</v>
      </c>
      <c r="C33" s="241"/>
      <c r="E33" s="241" t="s">
        <v>411</v>
      </c>
      <c r="F33" s="241"/>
      <c r="G33" s="241"/>
      <c r="H33" s="241"/>
      <c r="I33" s="241"/>
      <c r="J33" s="241"/>
      <c r="K33" s="241"/>
      <c r="L33" s="241"/>
      <c r="M33" s="241"/>
      <c r="N33" s="241"/>
      <c r="O33" s="241"/>
    </row>
    <row r="34" spans="1:15" ht="12" customHeight="1">
      <c r="A34" s="96"/>
      <c r="B34" s="241" t="s">
        <v>412</v>
      </c>
      <c r="C34" s="241"/>
      <c r="E34" s="241" t="s">
        <v>413</v>
      </c>
      <c r="F34" s="241"/>
      <c r="G34" s="241"/>
      <c r="H34" s="241"/>
      <c r="I34" s="241"/>
      <c r="J34" s="241"/>
      <c r="K34" s="241"/>
      <c r="L34" s="241"/>
      <c r="M34" s="241"/>
      <c r="N34" s="241"/>
      <c r="O34" s="241"/>
    </row>
    <row r="35" spans="1:15" ht="12" customHeight="1">
      <c r="A35" s="96"/>
      <c r="B35" s="241" t="s">
        <v>414</v>
      </c>
      <c r="C35" s="241"/>
      <c r="E35" s="241" t="s">
        <v>415</v>
      </c>
      <c r="F35" s="241"/>
      <c r="G35" s="241"/>
      <c r="H35" s="241"/>
      <c r="I35" s="241"/>
      <c r="J35" s="241"/>
      <c r="K35" s="241"/>
      <c r="L35" s="241"/>
      <c r="M35" s="241"/>
      <c r="N35" s="241"/>
      <c r="O35" s="241"/>
    </row>
    <row r="36" spans="1:15" ht="12" customHeight="1">
      <c r="A36" s="96"/>
      <c r="B36" s="241" t="s">
        <v>416</v>
      </c>
      <c r="C36" s="241"/>
      <c r="E36" s="241" t="s">
        <v>417</v>
      </c>
      <c r="F36" s="241"/>
      <c r="G36" s="241"/>
      <c r="H36" s="241"/>
      <c r="I36" s="241"/>
      <c r="J36" s="241"/>
      <c r="K36" s="241"/>
      <c r="L36" s="241"/>
      <c r="M36" s="241"/>
      <c r="N36" s="241"/>
      <c r="O36" s="241"/>
    </row>
    <row r="37" spans="1:15" ht="12" customHeight="1">
      <c r="A37" s="96"/>
      <c r="B37" s="241" t="s">
        <v>418</v>
      </c>
      <c r="C37" s="241"/>
      <c r="E37" s="241" t="s">
        <v>419</v>
      </c>
      <c r="F37" s="241"/>
      <c r="G37" s="241"/>
      <c r="H37" s="241"/>
      <c r="I37" s="241"/>
      <c r="J37" s="241"/>
      <c r="K37" s="241"/>
      <c r="L37" s="241"/>
      <c r="M37" s="241"/>
      <c r="N37" s="241"/>
      <c r="O37" s="241"/>
    </row>
    <row r="38" spans="1:15" ht="12" customHeight="1">
      <c r="A38" s="96"/>
      <c r="B38" s="241" t="s">
        <v>420</v>
      </c>
      <c r="C38" s="241"/>
      <c r="E38" s="241" t="s">
        <v>421</v>
      </c>
      <c r="F38" s="241"/>
      <c r="G38" s="241"/>
      <c r="H38" s="241"/>
      <c r="I38" s="241"/>
      <c r="J38" s="241"/>
      <c r="K38" s="241"/>
      <c r="L38" s="241"/>
      <c r="M38" s="241"/>
      <c r="N38" s="241"/>
      <c r="O38" s="241"/>
    </row>
    <row r="39" spans="1:15" ht="12" customHeight="1">
      <c r="A39" s="96"/>
      <c r="B39" s="241" t="s">
        <v>422</v>
      </c>
      <c r="C39" s="241"/>
      <c r="E39" s="241" t="s">
        <v>423</v>
      </c>
      <c r="F39" s="241"/>
      <c r="G39" s="241"/>
      <c r="H39" s="241"/>
      <c r="I39" s="241"/>
      <c r="J39" s="241"/>
      <c r="K39" s="241"/>
      <c r="L39" s="241"/>
      <c r="M39" s="241"/>
      <c r="N39" s="241"/>
      <c r="O39" s="241"/>
    </row>
    <row r="40" spans="1:15" ht="12" customHeight="1">
      <c r="A40" s="96"/>
      <c r="B40" s="241" t="s">
        <v>424</v>
      </c>
      <c r="C40" s="241"/>
      <c r="E40" s="241" t="s">
        <v>425</v>
      </c>
      <c r="F40" s="241"/>
      <c r="G40" s="241"/>
      <c r="H40" s="241"/>
      <c r="I40" s="241"/>
      <c r="J40" s="241"/>
      <c r="K40" s="241"/>
      <c r="L40" s="241"/>
      <c r="M40" s="241"/>
      <c r="N40" s="241"/>
      <c r="O40" s="241"/>
    </row>
    <row r="41" spans="1:15" ht="12" customHeight="1">
      <c r="A41" s="96"/>
      <c r="B41" s="172"/>
      <c r="C41" s="172"/>
      <c r="E41" s="172"/>
      <c r="F41" s="172"/>
      <c r="G41" s="172"/>
      <c r="H41" s="172"/>
      <c r="I41" s="172"/>
      <c r="J41" s="172"/>
      <c r="K41" s="172"/>
      <c r="L41" s="172"/>
      <c r="M41" s="172"/>
      <c r="N41" s="172"/>
      <c r="O41" s="172"/>
    </row>
    <row r="42" spans="1:15" ht="39" customHeight="1">
      <c r="A42" s="96"/>
      <c r="B42" s="241" t="s">
        <v>426</v>
      </c>
      <c r="C42" s="241"/>
      <c r="D42" s="241"/>
      <c r="E42" s="241"/>
      <c r="F42" s="241"/>
      <c r="G42" s="241"/>
      <c r="H42" s="241"/>
      <c r="I42" s="241"/>
      <c r="J42" s="241"/>
      <c r="K42" s="241"/>
      <c r="L42" s="241"/>
      <c r="M42" s="241"/>
      <c r="N42" s="241"/>
      <c r="O42" s="241"/>
    </row>
    <row r="43" spans="1:15" ht="12" customHeight="1">
      <c r="A43" s="96"/>
      <c r="B43" s="172"/>
      <c r="C43" s="172"/>
      <c r="E43" s="172"/>
      <c r="F43" s="172"/>
      <c r="G43" s="172"/>
      <c r="H43" s="172"/>
      <c r="I43" s="172"/>
      <c r="J43" s="172"/>
      <c r="K43" s="172"/>
      <c r="L43" s="172"/>
      <c r="M43" s="172"/>
      <c r="N43" s="172"/>
      <c r="O43" s="172"/>
    </row>
    <row r="44" spans="1:15" ht="12" customHeight="1">
      <c r="A44" s="96"/>
      <c r="B44" s="178" t="s">
        <v>280</v>
      </c>
      <c r="C44" s="317" t="s">
        <v>427</v>
      </c>
      <c r="D44" s="317"/>
      <c r="E44" s="317"/>
      <c r="F44" s="317"/>
      <c r="G44" s="317"/>
      <c r="H44" s="317"/>
      <c r="I44" s="317"/>
      <c r="J44" s="317"/>
      <c r="K44" s="317"/>
      <c r="L44" s="317"/>
      <c r="M44" s="317"/>
      <c r="N44" s="317"/>
      <c r="O44" s="317"/>
    </row>
    <row r="45" spans="1:15" ht="12" customHeight="1">
      <c r="A45" s="96"/>
      <c r="B45" s="172"/>
      <c r="C45" s="172"/>
      <c r="E45" s="172"/>
      <c r="F45" s="172"/>
      <c r="G45" s="172"/>
      <c r="H45" s="172"/>
      <c r="I45" s="172"/>
      <c r="J45" s="172"/>
      <c r="K45" s="172"/>
      <c r="L45" s="172"/>
      <c r="M45" s="172"/>
      <c r="N45" s="172"/>
      <c r="O45" s="172"/>
    </row>
    <row r="46" spans="1:15" ht="37.5" customHeight="1">
      <c r="A46" s="96"/>
      <c r="B46" s="172"/>
      <c r="C46" s="241" t="s">
        <v>428</v>
      </c>
      <c r="D46" s="241"/>
      <c r="E46" s="241"/>
      <c r="F46" s="241"/>
      <c r="G46" s="241"/>
      <c r="H46" s="241"/>
      <c r="I46" s="241"/>
      <c r="J46" s="241"/>
      <c r="K46" s="241"/>
      <c r="L46" s="241"/>
      <c r="M46" s="241"/>
      <c r="N46" s="241"/>
      <c r="O46" s="241"/>
    </row>
    <row r="47" spans="1:15" ht="12" customHeight="1">
      <c r="A47" s="96"/>
      <c r="B47" s="172"/>
      <c r="C47" s="172"/>
      <c r="E47" s="172"/>
      <c r="F47" s="172"/>
      <c r="G47" s="172"/>
      <c r="H47" s="172"/>
      <c r="I47" s="172"/>
      <c r="J47" s="172"/>
      <c r="K47" s="172"/>
      <c r="L47" s="172"/>
      <c r="M47" s="172"/>
      <c r="N47" s="172"/>
      <c r="O47" s="172"/>
    </row>
    <row r="48" spans="1:15" ht="122.25" customHeight="1">
      <c r="A48" s="96"/>
      <c r="B48" s="172"/>
      <c r="C48" s="241" t="s">
        <v>0</v>
      </c>
      <c r="D48" s="241"/>
      <c r="E48" s="241"/>
      <c r="F48" s="241"/>
      <c r="G48" s="241"/>
      <c r="H48" s="241"/>
      <c r="I48" s="241"/>
      <c r="J48" s="241"/>
      <c r="K48" s="241"/>
      <c r="L48" s="241"/>
      <c r="M48" s="241"/>
      <c r="N48" s="241"/>
      <c r="O48" s="241"/>
    </row>
    <row r="49" spans="1:15" ht="12" customHeight="1">
      <c r="A49" s="96"/>
      <c r="B49" s="172"/>
      <c r="C49" s="172"/>
      <c r="E49" s="172"/>
      <c r="F49" s="172"/>
      <c r="G49" s="172"/>
      <c r="H49" s="172"/>
      <c r="I49" s="172"/>
      <c r="J49" s="172"/>
      <c r="K49" s="172"/>
      <c r="L49" s="172"/>
      <c r="M49" s="172"/>
      <c r="N49" s="172"/>
      <c r="O49" s="172"/>
    </row>
    <row r="50" spans="1:15" ht="62.25" customHeight="1">
      <c r="A50" s="96"/>
      <c r="B50" s="172"/>
      <c r="C50" s="241" t="s">
        <v>1</v>
      </c>
      <c r="D50" s="241"/>
      <c r="E50" s="241"/>
      <c r="F50" s="241"/>
      <c r="G50" s="241"/>
      <c r="H50" s="241"/>
      <c r="I50" s="241"/>
      <c r="J50" s="241"/>
      <c r="K50" s="241"/>
      <c r="L50" s="241"/>
      <c r="M50" s="241"/>
      <c r="N50" s="241"/>
      <c r="O50" s="241"/>
    </row>
    <row r="51" spans="1:15" ht="12" customHeight="1">
      <c r="A51" s="96"/>
      <c r="B51" s="172"/>
      <c r="C51" s="172"/>
      <c r="E51" s="172"/>
      <c r="F51" s="172"/>
      <c r="G51" s="172"/>
      <c r="H51" s="172"/>
      <c r="I51" s="172"/>
      <c r="J51" s="172"/>
      <c r="K51" s="172"/>
      <c r="L51" s="172"/>
      <c r="M51" s="172"/>
      <c r="N51" s="172"/>
      <c r="O51" s="172"/>
    </row>
    <row r="52" spans="1:15" ht="12" customHeight="1">
      <c r="A52" s="96"/>
      <c r="B52" s="172"/>
      <c r="C52" s="172"/>
      <c r="E52" s="172"/>
      <c r="F52" s="172"/>
      <c r="G52" s="172"/>
      <c r="H52" s="172"/>
      <c r="I52" s="172"/>
      <c r="J52" s="172"/>
      <c r="K52" s="172"/>
      <c r="L52" s="172"/>
      <c r="M52" s="318" t="s">
        <v>429</v>
      </c>
      <c r="N52" s="318"/>
      <c r="O52" s="318"/>
    </row>
    <row r="53" spans="1:15" ht="12" customHeight="1">
      <c r="A53" s="96"/>
      <c r="B53" s="172"/>
      <c r="C53" s="172"/>
      <c r="E53" s="172"/>
      <c r="F53" s="172"/>
      <c r="G53" s="172"/>
      <c r="H53" s="172"/>
      <c r="I53" s="172"/>
      <c r="J53" s="172"/>
      <c r="K53" s="172"/>
      <c r="L53" s="172"/>
      <c r="M53" s="319" t="s">
        <v>430</v>
      </c>
      <c r="N53" s="319"/>
      <c r="O53" s="319"/>
    </row>
    <row r="54" spans="1:15" ht="12" customHeight="1">
      <c r="A54" s="96"/>
      <c r="B54" s="172"/>
      <c r="C54" s="172"/>
      <c r="E54" s="172"/>
      <c r="F54" s="172"/>
      <c r="G54" s="172"/>
      <c r="H54" s="172"/>
      <c r="I54" s="172"/>
      <c r="J54" s="172"/>
      <c r="K54" s="172"/>
      <c r="L54" s="172"/>
      <c r="M54" s="318" t="s">
        <v>111</v>
      </c>
      <c r="N54" s="318"/>
      <c r="O54" s="318"/>
    </row>
    <row r="55" spans="1:15" ht="12" customHeight="1">
      <c r="A55" s="96"/>
      <c r="B55" s="172"/>
      <c r="C55" s="172"/>
      <c r="E55" s="172"/>
      <c r="F55" s="172"/>
      <c r="G55" s="172"/>
      <c r="H55" s="172"/>
      <c r="I55" s="172"/>
      <c r="J55" s="172"/>
      <c r="K55" s="172"/>
      <c r="L55" s="172"/>
      <c r="M55" s="192"/>
      <c r="N55" s="192"/>
      <c r="O55" s="192"/>
    </row>
    <row r="56" spans="1:15" ht="12" customHeight="1">
      <c r="A56" s="96"/>
      <c r="B56" s="172"/>
      <c r="C56" s="241" t="s">
        <v>431</v>
      </c>
      <c r="D56" s="241"/>
      <c r="E56" s="241"/>
      <c r="F56" s="241"/>
      <c r="G56" s="241"/>
      <c r="H56" s="241"/>
      <c r="I56" s="241"/>
      <c r="J56" s="241"/>
      <c r="K56" s="241"/>
      <c r="L56" s="241"/>
      <c r="M56" s="266">
        <v>-659</v>
      </c>
      <c r="N56" s="266"/>
      <c r="O56" s="266"/>
    </row>
    <row r="57" spans="1:15" ht="12" customHeight="1" thickBot="1">
      <c r="A57" s="96"/>
      <c r="B57" s="172"/>
      <c r="C57" s="241" t="s">
        <v>432</v>
      </c>
      <c r="D57" s="241"/>
      <c r="E57" s="241"/>
      <c r="F57" s="241"/>
      <c r="G57" s="241"/>
      <c r="H57" s="241"/>
      <c r="I57" s="241"/>
      <c r="J57" s="241"/>
      <c r="K57" s="241"/>
      <c r="L57" s="241"/>
      <c r="M57" s="320">
        <v>659</v>
      </c>
      <c r="N57" s="320"/>
      <c r="O57" s="320"/>
    </row>
    <row r="58" spans="1:15" ht="12" customHeight="1">
      <c r="A58" s="96"/>
      <c r="B58" s="172"/>
      <c r="C58" s="172"/>
      <c r="E58" s="172"/>
      <c r="F58" s="172"/>
      <c r="G58" s="172"/>
      <c r="H58" s="172"/>
      <c r="I58" s="172"/>
      <c r="J58" s="172"/>
      <c r="K58" s="172"/>
      <c r="L58" s="172"/>
      <c r="M58" s="172"/>
      <c r="N58" s="172"/>
      <c r="O58" s="172"/>
    </row>
    <row r="59" spans="1:15" ht="12" customHeight="1">
      <c r="A59" s="96"/>
      <c r="B59" s="172"/>
      <c r="C59" s="172"/>
      <c r="E59" s="172"/>
      <c r="F59" s="172"/>
      <c r="G59" s="172"/>
      <c r="H59" s="172"/>
      <c r="I59" s="172"/>
      <c r="J59" s="172"/>
      <c r="K59" s="172"/>
      <c r="L59" s="172"/>
      <c r="M59" s="172"/>
      <c r="N59" s="172"/>
      <c r="O59" s="172"/>
    </row>
    <row r="60" spans="1:15" ht="12" customHeight="1">
      <c r="A60" s="96"/>
      <c r="B60" s="172"/>
      <c r="C60" s="172"/>
      <c r="E60" s="172"/>
      <c r="F60" s="172"/>
      <c r="G60" s="318" t="s">
        <v>299</v>
      </c>
      <c r="H60" s="333"/>
      <c r="I60" s="333"/>
      <c r="J60" s="333"/>
      <c r="K60" s="318" t="s">
        <v>9</v>
      </c>
      <c r="L60" s="318"/>
      <c r="M60" s="318" t="s">
        <v>10</v>
      </c>
      <c r="N60" s="318"/>
      <c r="O60" s="318"/>
    </row>
    <row r="61" spans="1:15" ht="12" customHeight="1">
      <c r="A61" s="96"/>
      <c r="B61" s="172"/>
      <c r="C61" s="172"/>
      <c r="E61" s="172"/>
      <c r="F61" s="172"/>
      <c r="G61" s="334" t="s">
        <v>13</v>
      </c>
      <c r="H61" s="318"/>
      <c r="I61" s="334" t="s">
        <v>20</v>
      </c>
      <c r="J61" s="318"/>
      <c r="K61" s="319" t="s">
        <v>13</v>
      </c>
      <c r="L61" s="319"/>
      <c r="M61" s="319" t="s">
        <v>14</v>
      </c>
      <c r="N61" s="319"/>
      <c r="O61" s="319"/>
    </row>
    <row r="62" spans="1:15" ht="12" customHeight="1">
      <c r="A62" s="96"/>
      <c r="B62" s="172"/>
      <c r="C62" s="172"/>
      <c r="E62" s="172"/>
      <c r="F62" s="172"/>
      <c r="G62" s="318" t="s">
        <v>111</v>
      </c>
      <c r="H62" s="318"/>
      <c r="I62" s="318" t="s">
        <v>111</v>
      </c>
      <c r="J62" s="318"/>
      <c r="K62" s="318" t="s">
        <v>111</v>
      </c>
      <c r="L62" s="318"/>
      <c r="M62" s="318" t="s">
        <v>111</v>
      </c>
      <c r="N62" s="318"/>
      <c r="O62" s="318"/>
    </row>
    <row r="63" spans="1:15" ht="12" customHeight="1">
      <c r="A63" s="96"/>
      <c r="B63" s="172"/>
      <c r="C63" s="172"/>
      <c r="E63" s="172"/>
      <c r="F63" s="172"/>
      <c r="G63" s="172"/>
      <c r="H63" s="172"/>
      <c r="I63" s="172"/>
      <c r="J63" s="172"/>
      <c r="K63" s="172"/>
      <c r="L63" s="172"/>
      <c r="M63" s="172"/>
      <c r="N63" s="172"/>
      <c r="O63" s="172"/>
    </row>
    <row r="64" spans="1:15" ht="12" customHeight="1" thickBot="1">
      <c r="A64" s="96"/>
      <c r="B64" s="172"/>
      <c r="C64" s="241" t="s">
        <v>433</v>
      </c>
      <c r="D64" s="241"/>
      <c r="E64" s="241"/>
      <c r="F64" s="241"/>
      <c r="G64" s="207"/>
      <c r="H64" s="209">
        <v>-395.859</v>
      </c>
      <c r="I64" s="207"/>
      <c r="J64" s="208" t="s">
        <v>204</v>
      </c>
      <c r="K64" s="321">
        <f>-Equity!E35</f>
        <v>-791.718</v>
      </c>
      <c r="L64" s="321"/>
      <c r="M64" s="320">
        <v>0</v>
      </c>
      <c r="N64" s="320"/>
      <c r="O64" s="320"/>
    </row>
    <row r="65" spans="1:15" ht="12" customHeight="1">
      <c r="A65" s="96"/>
      <c r="B65" s="172"/>
      <c r="C65" s="172"/>
      <c r="E65" s="172"/>
      <c r="F65" s="172"/>
      <c r="G65" s="172"/>
      <c r="H65" s="172"/>
      <c r="I65" s="172"/>
      <c r="J65" s="172"/>
      <c r="K65" s="172"/>
      <c r="L65" s="172"/>
      <c r="M65" s="172"/>
      <c r="N65" s="172"/>
      <c r="O65" s="172"/>
    </row>
    <row r="66" spans="1:15" ht="12" customHeight="1">
      <c r="A66" s="96"/>
      <c r="B66" s="172"/>
      <c r="C66" s="322" t="s">
        <v>15</v>
      </c>
      <c r="D66" s="322"/>
      <c r="E66" s="322"/>
      <c r="F66" s="322"/>
      <c r="G66" s="322"/>
      <c r="H66" s="322"/>
      <c r="I66" s="322"/>
      <c r="J66" s="322"/>
      <c r="K66" s="322"/>
      <c r="L66" s="322"/>
      <c r="M66" s="322"/>
      <c r="N66" s="322"/>
      <c r="O66" s="322"/>
    </row>
    <row r="67" spans="1:15" ht="12" customHeight="1">
      <c r="A67" s="96"/>
      <c r="B67" s="172"/>
      <c r="C67" s="172"/>
      <c r="E67" s="172"/>
      <c r="F67" s="172"/>
      <c r="G67" s="172"/>
      <c r="H67" s="172"/>
      <c r="I67" s="172"/>
      <c r="J67" s="172"/>
      <c r="K67" s="172"/>
      <c r="L67" s="172"/>
      <c r="M67" s="172"/>
      <c r="N67" s="172"/>
      <c r="O67" s="172"/>
    </row>
    <row r="68" spans="1:15" ht="12" customHeight="1">
      <c r="A68" s="96"/>
      <c r="B68" s="172"/>
      <c r="C68" s="241" t="s">
        <v>434</v>
      </c>
      <c r="D68" s="241"/>
      <c r="E68" s="241"/>
      <c r="F68" s="241"/>
      <c r="G68" s="241"/>
      <c r="H68" s="241"/>
      <c r="I68" s="241"/>
      <c r="J68" s="241"/>
      <c r="K68" s="241"/>
      <c r="L68" s="241"/>
      <c r="M68" s="241"/>
      <c r="N68" s="241"/>
      <c r="O68" s="241"/>
    </row>
    <row r="69" spans="1:15" ht="12" customHeight="1">
      <c r="A69" s="96"/>
      <c r="B69" s="172"/>
      <c r="C69" s="172"/>
      <c r="E69" s="172"/>
      <c r="F69" s="172"/>
      <c r="G69" s="172"/>
      <c r="H69" s="172"/>
      <c r="I69" s="172"/>
      <c r="J69" s="172"/>
      <c r="K69" s="172"/>
      <c r="L69" s="172"/>
      <c r="M69" s="172"/>
      <c r="N69" s="172"/>
      <c r="O69" s="172"/>
    </row>
    <row r="70" spans="1:15" ht="12" customHeight="1">
      <c r="A70" s="96"/>
      <c r="B70" s="178" t="s">
        <v>281</v>
      </c>
      <c r="C70" s="317" t="s">
        <v>435</v>
      </c>
      <c r="D70" s="317"/>
      <c r="E70" s="317"/>
      <c r="F70" s="317"/>
      <c r="G70" s="317"/>
      <c r="H70" s="317"/>
      <c r="I70" s="317"/>
      <c r="J70" s="317"/>
      <c r="K70" s="317"/>
      <c r="L70" s="317"/>
      <c r="M70" s="317"/>
      <c r="N70" s="317"/>
      <c r="O70" s="317"/>
    </row>
    <row r="71" spans="1:15" ht="12" customHeight="1">
      <c r="A71" s="96"/>
      <c r="B71" s="178"/>
      <c r="C71" s="317" t="s">
        <v>436</v>
      </c>
      <c r="D71" s="317"/>
      <c r="E71" s="317"/>
      <c r="F71" s="317"/>
      <c r="G71" s="317"/>
      <c r="H71" s="317"/>
      <c r="I71" s="317"/>
      <c r="J71" s="317"/>
      <c r="K71" s="317"/>
      <c r="L71" s="317"/>
      <c r="M71" s="317"/>
      <c r="N71" s="317"/>
      <c r="O71" s="317"/>
    </row>
    <row r="72" spans="1:15" ht="12" customHeight="1">
      <c r="A72" s="96"/>
      <c r="B72" s="172"/>
      <c r="C72" s="317" t="s">
        <v>437</v>
      </c>
      <c r="D72" s="317"/>
      <c r="E72" s="317"/>
      <c r="F72" s="317"/>
      <c r="G72" s="317"/>
      <c r="H72" s="317"/>
      <c r="I72" s="317"/>
      <c r="J72" s="317"/>
      <c r="K72" s="317"/>
      <c r="L72" s="317"/>
      <c r="M72" s="317"/>
      <c r="N72" s="317"/>
      <c r="O72" s="317"/>
    </row>
    <row r="73" spans="1:15" ht="12" customHeight="1">
      <c r="A73" s="96"/>
      <c r="B73" s="172"/>
      <c r="C73" s="172"/>
      <c r="E73" s="172"/>
      <c r="F73" s="172"/>
      <c r="G73" s="172"/>
      <c r="H73" s="172"/>
      <c r="I73" s="172"/>
      <c r="J73" s="172"/>
      <c r="K73" s="172"/>
      <c r="L73" s="172"/>
      <c r="M73" s="172"/>
      <c r="N73" s="172"/>
      <c r="O73" s="172"/>
    </row>
    <row r="74" spans="1:15" ht="26.25" customHeight="1">
      <c r="A74" s="96"/>
      <c r="B74" s="172"/>
      <c r="C74" s="241" t="s">
        <v>438</v>
      </c>
      <c r="D74" s="241"/>
      <c r="E74" s="241"/>
      <c r="F74" s="241"/>
      <c r="G74" s="241"/>
      <c r="H74" s="241"/>
      <c r="I74" s="241"/>
      <c r="J74" s="241"/>
      <c r="K74" s="241"/>
      <c r="L74" s="241"/>
      <c r="M74" s="241"/>
      <c r="N74" s="241"/>
      <c r="O74" s="241"/>
    </row>
    <row r="75" spans="1:15" ht="12" customHeight="1">
      <c r="A75" s="96"/>
      <c r="B75" s="172"/>
      <c r="C75" s="172"/>
      <c r="E75" s="172"/>
      <c r="F75" s="172"/>
      <c r="G75" s="172"/>
      <c r="H75" s="172"/>
      <c r="I75" s="172"/>
      <c r="J75" s="172"/>
      <c r="K75" s="172"/>
      <c r="L75" s="172"/>
      <c r="M75" s="172"/>
      <c r="N75" s="172"/>
      <c r="O75" s="172"/>
    </row>
    <row r="76" spans="1:15" ht="73.5" customHeight="1">
      <c r="A76" s="96"/>
      <c r="B76" s="172"/>
      <c r="C76" s="241" t="s">
        <v>4</v>
      </c>
      <c r="D76" s="241"/>
      <c r="E76" s="241"/>
      <c r="F76" s="241"/>
      <c r="G76" s="241"/>
      <c r="H76" s="241"/>
      <c r="I76" s="241"/>
      <c r="J76" s="241"/>
      <c r="K76" s="241"/>
      <c r="L76" s="241"/>
      <c r="M76" s="241"/>
      <c r="N76" s="241"/>
      <c r="O76" s="241"/>
    </row>
    <row r="77" spans="1:15" ht="12" customHeight="1">
      <c r="A77" s="96"/>
      <c r="B77" s="172"/>
      <c r="C77" s="172"/>
      <c r="E77" s="172"/>
      <c r="F77" s="172"/>
      <c r="G77" s="172"/>
      <c r="H77" s="172"/>
      <c r="I77" s="172"/>
      <c r="J77" s="172"/>
      <c r="K77" s="172"/>
      <c r="L77" s="172"/>
      <c r="M77" s="172"/>
      <c r="N77" s="172"/>
      <c r="O77" s="172"/>
    </row>
    <row r="78" spans="1:15" ht="49.5" customHeight="1">
      <c r="A78" s="96"/>
      <c r="B78" s="172"/>
      <c r="C78" s="241" t="s">
        <v>5</v>
      </c>
      <c r="D78" s="241"/>
      <c r="E78" s="241"/>
      <c r="F78" s="241"/>
      <c r="G78" s="241"/>
      <c r="H78" s="241"/>
      <c r="I78" s="241"/>
      <c r="J78" s="241"/>
      <c r="K78" s="241"/>
      <c r="L78" s="241"/>
      <c r="M78" s="241"/>
      <c r="N78" s="241"/>
      <c r="O78" s="241"/>
    </row>
    <row r="79" spans="1:15" ht="12" customHeight="1">
      <c r="A79" s="96"/>
      <c r="B79" s="172"/>
      <c r="C79" s="172"/>
      <c r="D79" s="172"/>
      <c r="E79" s="172"/>
      <c r="F79" s="172"/>
      <c r="G79" s="172"/>
      <c r="H79" s="172"/>
      <c r="I79" s="172"/>
      <c r="J79" s="172"/>
      <c r="K79" s="172"/>
      <c r="L79" s="172"/>
      <c r="M79" s="172"/>
      <c r="N79" s="172"/>
      <c r="O79" s="172"/>
    </row>
    <row r="80" spans="1:15" ht="12" customHeight="1">
      <c r="A80" s="96"/>
      <c r="B80" s="178" t="s">
        <v>294</v>
      </c>
      <c r="C80" s="317" t="s">
        <v>439</v>
      </c>
      <c r="D80" s="317"/>
      <c r="E80" s="317"/>
      <c r="F80" s="317"/>
      <c r="G80" s="317"/>
      <c r="H80" s="317"/>
      <c r="I80" s="317"/>
      <c r="J80" s="317"/>
      <c r="K80" s="317"/>
      <c r="L80" s="317"/>
      <c r="M80" s="317"/>
      <c r="N80" s="317"/>
      <c r="O80" s="317"/>
    </row>
    <row r="81" spans="1:15" ht="12" customHeight="1">
      <c r="A81" s="96"/>
      <c r="B81" s="172"/>
      <c r="C81" s="172"/>
      <c r="D81" s="172"/>
      <c r="E81" s="172"/>
      <c r="F81" s="172"/>
      <c r="G81" s="172"/>
      <c r="H81" s="172"/>
      <c r="I81" s="172"/>
      <c r="J81" s="172"/>
      <c r="K81" s="172"/>
      <c r="L81" s="172"/>
      <c r="M81" s="172"/>
      <c r="N81" s="172"/>
      <c r="O81" s="172"/>
    </row>
    <row r="82" spans="1:15" ht="75" customHeight="1">
      <c r="A82" s="96"/>
      <c r="B82" s="172"/>
      <c r="C82" s="241" t="s">
        <v>22</v>
      </c>
      <c r="D82" s="241"/>
      <c r="E82" s="241"/>
      <c r="F82" s="241"/>
      <c r="G82" s="241"/>
      <c r="H82" s="241"/>
      <c r="I82" s="241"/>
      <c r="J82" s="241"/>
      <c r="K82" s="241"/>
      <c r="L82" s="241"/>
      <c r="M82" s="241"/>
      <c r="N82" s="241"/>
      <c r="O82" s="241"/>
    </row>
    <row r="83" spans="1:15" ht="12" customHeight="1">
      <c r="A83" s="96"/>
      <c r="B83" s="172"/>
      <c r="C83" s="172"/>
      <c r="D83" s="172"/>
      <c r="E83" s="172"/>
      <c r="F83" s="172"/>
      <c r="G83" s="172"/>
      <c r="H83" s="172"/>
      <c r="I83" s="172"/>
      <c r="J83" s="172"/>
      <c r="K83" s="172"/>
      <c r="L83" s="172"/>
      <c r="M83" s="172"/>
      <c r="N83" s="172"/>
      <c r="O83" s="172"/>
    </row>
    <row r="84" spans="1:15" ht="24.75" customHeight="1">
      <c r="A84" s="96"/>
      <c r="B84" s="172"/>
      <c r="C84" s="241" t="s">
        <v>440</v>
      </c>
      <c r="D84" s="241"/>
      <c r="E84" s="241"/>
      <c r="F84" s="241"/>
      <c r="G84" s="241"/>
      <c r="H84" s="241"/>
      <c r="I84" s="241"/>
      <c r="J84" s="241"/>
      <c r="K84" s="241"/>
      <c r="L84" s="241"/>
      <c r="M84" s="241"/>
      <c r="N84" s="241"/>
      <c r="O84" s="241"/>
    </row>
    <row r="85" spans="1:15" ht="12" customHeight="1">
      <c r="A85" s="96"/>
      <c r="B85" s="172"/>
      <c r="C85" s="172"/>
      <c r="D85" s="172"/>
      <c r="E85" s="172"/>
      <c r="F85" s="172"/>
      <c r="G85" s="172"/>
      <c r="H85" s="172"/>
      <c r="I85" s="172"/>
      <c r="J85" s="172"/>
      <c r="K85" s="172"/>
      <c r="L85" s="172"/>
      <c r="M85" s="172"/>
      <c r="N85" s="172"/>
      <c r="O85" s="172"/>
    </row>
    <row r="86" spans="1:15" ht="12" customHeight="1">
      <c r="A86" s="96"/>
      <c r="B86" s="178" t="s">
        <v>295</v>
      </c>
      <c r="C86" s="317" t="s">
        <v>441</v>
      </c>
      <c r="D86" s="317"/>
      <c r="E86" s="317"/>
      <c r="F86" s="317"/>
      <c r="G86" s="317"/>
      <c r="H86" s="317"/>
      <c r="I86" s="317"/>
      <c r="J86" s="317"/>
      <c r="K86" s="317"/>
      <c r="L86" s="317"/>
      <c r="M86" s="317"/>
      <c r="N86" s="317"/>
      <c r="O86" s="317"/>
    </row>
    <row r="87" spans="1:15" ht="12" customHeight="1">
      <c r="A87" s="96"/>
      <c r="B87" s="172"/>
      <c r="C87" s="172"/>
      <c r="D87" s="172"/>
      <c r="E87" s="172"/>
      <c r="F87" s="172"/>
      <c r="G87" s="172"/>
      <c r="H87" s="172"/>
      <c r="I87" s="172"/>
      <c r="J87" s="172"/>
      <c r="K87" s="172"/>
      <c r="L87" s="172"/>
      <c r="M87" s="172"/>
      <c r="N87" s="172"/>
      <c r="O87" s="172"/>
    </row>
    <row r="88" spans="1:15" ht="48.75" customHeight="1">
      <c r="A88" s="96"/>
      <c r="B88" s="172"/>
      <c r="C88" s="241" t="s">
        <v>23</v>
      </c>
      <c r="D88" s="241"/>
      <c r="E88" s="241"/>
      <c r="F88" s="241"/>
      <c r="G88" s="241"/>
      <c r="H88" s="241"/>
      <c r="I88" s="241"/>
      <c r="J88" s="241"/>
      <c r="K88" s="241"/>
      <c r="L88" s="241"/>
      <c r="M88" s="241"/>
      <c r="N88" s="241"/>
      <c r="O88" s="241"/>
    </row>
    <row r="89" spans="1:15" ht="12" customHeight="1">
      <c r="A89" s="96"/>
      <c r="B89" s="172"/>
      <c r="C89" s="172"/>
      <c r="D89" s="172"/>
      <c r="E89" s="172"/>
      <c r="F89" s="172"/>
      <c r="G89" s="172"/>
      <c r="H89" s="172"/>
      <c r="I89" s="172"/>
      <c r="J89" s="172"/>
      <c r="K89" s="172"/>
      <c r="L89" s="172"/>
      <c r="M89" s="172"/>
      <c r="N89" s="172"/>
      <c r="O89" s="172"/>
    </row>
    <row r="90" spans="1:15" ht="97.5" customHeight="1">
      <c r="A90" s="96"/>
      <c r="B90" s="172"/>
      <c r="C90" s="241" t="s">
        <v>24</v>
      </c>
      <c r="D90" s="241"/>
      <c r="E90" s="241"/>
      <c r="F90" s="241"/>
      <c r="G90" s="241"/>
      <c r="H90" s="241"/>
      <c r="I90" s="241"/>
      <c r="J90" s="241"/>
      <c r="K90" s="241"/>
      <c r="L90" s="241"/>
      <c r="M90" s="241"/>
      <c r="N90" s="241"/>
      <c r="O90" s="241"/>
    </row>
    <row r="91" spans="1:15" ht="12" customHeight="1">
      <c r="A91" s="96"/>
      <c r="B91" s="172"/>
      <c r="C91" s="172"/>
      <c r="D91" s="172"/>
      <c r="E91" s="172"/>
      <c r="F91" s="172"/>
      <c r="G91" s="172"/>
      <c r="H91" s="172"/>
      <c r="I91" s="172"/>
      <c r="J91" s="172"/>
      <c r="K91" s="172"/>
      <c r="L91" s="172"/>
      <c r="M91" s="172"/>
      <c r="N91" s="172"/>
      <c r="O91" s="172"/>
    </row>
    <row r="92" spans="1:15" ht="51" customHeight="1">
      <c r="A92" s="96"/>
      <c r="B92" s="172"/>
      <c r="C92" s="241" t="s">
        <v>31</v>
      </c>
      <c r="D92" s="241"/>
      <c r="E92" s="241"/>
      <c r="F92" s="241"/>
      <c r="G92" s="241"/>
      <c r="H92" s="241"/>
      <c r="I92" s="241"/>
      <c r="J92" s="241"/>
      <c r="K92" s="241"/>
      <c r="L92" s="241"/>
      <c r="M92" s="241"/>
      <c r="N92" s="241"/>
      <c r="O92" s="241"/>
    </row>
    <row r="93" spans="1:15" ht="12" customHeight="1">
      <c r="A93" s="96"/>
      <c r="B93" s="172"/>
      <c r="C93" s="172"/>
      <c r="D93" s="172"/>
      <c r="E93" s="172"/>
      <c r="F93" s="172"/>
      <c r="G93" s="172"/>
      <c r="H93" s="172"/>
      <c r="I93" s="172"/>
      <c r="J93" s="172"/>
      <c r="K93" s="172"/>
      <c r="L93" s="172"/>
      <c r="M93" s="172"/>
      <c r="N93" s="172"/>
      <c r="O93" s="172"/>
    </row>
    <row r="94" spans="1:15" ht="12">
      <c r="A94" s="38"/>
      <c r="B94" s="35"/>
      <c r="C94" s="35"/>
      <c r="D94" s="35"/>
      <c r="E94" s="35"/>
      <c r="F94" s="35"/>
      <c r="G94" s="35"/>
      <c r="H94" s="35"/>
      <c r="I94" s="35"/>
      <c r="J94" s="35"/>
      <c r="K94" s="35"/>
      <c r="L94" s="35"/>
      <c r="M94" s="35"/>
      <c r="N94" s="35"/>
      <c r="O94" s="35"/>
    </row>
    <row r="95" spans="1:15" ht="12">
      <c r="A95" s="96" t="s">
        <v>98</v>
      </c>
      <c r="B95" s="98" t="s">
        <v>319</v>
      </c>
      <c r="C95" s="35"/>
      <c r="D95" s="35"/>
      <c r="E95" s="35"/>
      <c r="F95" s="35"/>
      <c r="G95" s="35"/>
      <c r="H95" s="35"/>
      <c r="I95" s="35"/>
      <c r="J95" s="35"/>
      <c r="K95" s="35"/>
      <c r="L95" s="35"/>
      <c r="M95" s="35"/>
      <c r="N95" s="35"/>
      <c r="O95" s="35"/>
    </row>
    <row r="96" spans="1:15" ht="12">
      <c r="A96" s="96"/>
      <c r="B96" s="98"/>
      <c r="C96" s="35"/>
      <c r="D96" s="35"/>
      <c r="E96" s="35"/>
      <c r="F96" s="35"/>
      <c r="G96" s="35"/>
      <c r="H96" s="35"/>
      <c r="I96" s="35"/>
      <c r="J96" s="35"/>
      <c r="K96" s="35"/>
      <c r="L96" s="35"/>
      <c r="M96" s="35"/>
      <c r="N96" s="35"/>
      <c r="O96" s="35"/>
    </row>
    <row r="97" spans="1:15" ht="12">
      <c r="A97" s="96"/>
      <c r="B97" s="241" t="s">
        <v>442</v>
      </c>
      <c r="C97" s="241"/>
      <c r="D97" s="241"/>
      <c r="E97" s="241"/>
      <c r="F97" s="241"/>
      <c r="G97" s="241"/>
      <c r="H97" s="241"/>
      <c r="I97" s="241"/>
      <c r="J97" s="241"/>
      <c r="K97" s="241"/>
      <c r="L97" s="241"/>
      <c r="M97" s="241"/>
      <c r="N97" s="241"/>
      <c r="O97" s="241"/>
    </row>
    <row r="98" spans="1:15" ht="12">
      <c r="A98" s="96"/>
      <c r="B98" s="172"/>
      <c r="C98" s="172"/>
      <c r="D98" s="172"/>
      <c r="E98" s="172"/>
      <c r="F98" s="172"/>
      <c r="G98" s="172"/>
      <c r="H98" s="172"/>
      <c r="I98" s="172"/>
      <c r="J98" s="172"/>
      <c r="K98" s="172"/>
      <c r="L98" s="172"/>
      <c r="M98" s="172"/>
      <c r="N98" s="172"/>
      <c r="O98" s="172"/>
    </row>
    <row r="99" spans="1:15" ht="12">
      <c r="A99" s="96"/>
      <c r="B99" s="172"/>
      <c r="C99" s="172"/>
      <c r="D99" s="172"/>
      <c r="E99" s="172"/>
      <c r="F99" s="172"/>
      <c r="G99" s="172"/>
      <c r="H99" s="172"/>
      <c r="I99" s="172"/>
      <c r="J99" s="318" t="s">
        <v>443</v>
      </c>
      <c r="K99" s="318"/>
      <c r="L99" s="318"/>
      <c r="M99" s="318"/>
      <c r="N99" s="172"/>
      <c r="O99" s="172"/>
    </row>
    <row r="100" spans="1:14" ht="12">
      <c r="A100" s="96"/>
      <c r="B100" s="172"/>
      <c r="C100" s="172"/>
      <c r="D100" s="172"/>
      <c r="E100" s="172"/>
      <c r="F100" s="172"/>
      <c r="H100" s="193"/>
      <c r="I100" s="193" t="s">
        <v>444</v>
      </c>
      <c r="J100" s="327" t="s">
        <v>401</v>
      </c>
      <c r="K100" s="327"/>
      <c r="L100" s="327" t="s">
        <v>403</v>
      </c>
      <c r="M100" s="327"/>
      <c r="N100" s="193"/>
    </row>
    <row r="101" spans="1:15" ht="12">
      <c r="A101" s="96"/>
      <c r="B101" s="172"/>
      <c r="C101" s="172"/>
      <c r="D101" s="172"/>
      <c r="E101" s="172"/>
      <c r="F101" s="172"/>
      <c r="H101" s="193"/>
      <c r="I101" s="193" t="s">
        <v>445</v>
      </c>
      <c r="J101" s="327" t="s">
        <v>446</v>
      </c>
      <c r="K101" s="327"/>
      <c r="L101" s="327" t="s">
        <v>447</v>
      </c>
      <c r="M101" s="327"/>
      <c r="N101" s="327" t="s">
        <v>448</v>
      </c>
      <c r="O101" s="327"/>
    </row>
    <row r="102" spans="1:15" ht="12.75" customHeight="1">
      <c r="A102" s="96"/>
      <c r="B102" s="172"/>
      <c r="C102" s="172"/>
      <c r="D102" s="172"/>
      <c r="E102" s="172"/>
      <c r="F102" s="172"/>
      <c r="H102" s="193"/>
      <c r="I102" s="193" t="s">
        <v>144</v>
      </c>
      <c r="J102" s="327" t="s">
        <v>144</v>
      </c>
      <c r="K102" s="327"/>
      <c r="L102" s="327" t="s">
        <v>144</v>
      </c>
      <c r="M102" s="327"/>
      <c r="N102" s="193"/>
      <c r="O102" s="193" t="s">
        <v>144</v>
      </c>
    </row>
    <row r="103" spans="1:15" ht="12">
      <c r="A103" s="96"/>
      <c r="B103" s="172"/>
      <c r="C103" s="172"/>
      <c r="D103" s="172"/>
      <c r="E103" s="172"/>
      <c r="F103" s="172"/>
      <c r="H103" s="193"/>
      <c r="I103" s="193"/>
      <c r="J103" s="193"/>
      <c r="K103" s="193"/>
      <c r="L103" s="193"/>
      <c r="M103" s="193"/>
      <c r="N103" s="193"/>
      <c r="O103" s="193"/>
    </row>
    <row r="104" spans="1:15" ht="12">
      <c r="A104" s="96"/>
      <c r="B104" s="317" t="s">
        <v>449</v>
      </c>
      <c r="C104" s="317"/>
      <c r="D104" s="317"/>
      <c r="E104" s="317"/>
      <c r="F104" s="172"/>
      <c r="H104" s="193"/>
      <c r="I104" s="193"/>
      <c r="J104" s="193"/>
      <c r="K104" s="193"/>
      <c r="L104" s="193"/>
      <c r="M104" s="193"/>
      <c r="N104" s="193"/>
      <c r="O104" s="193"/>
    </row>
    <row r="105" spans="1:15" ht="12">
      <c r="A105" s="96"/>
      <c r="B105" s="241"/>
      <c r="C105" s="241"/>
      <c r="D105" s="241"/>
      <c r="E105" s="241"/>
      <c r="F105" s="172"/>
      <c r="H105" s="193"/>
      <c r="I105" s="193"/>
      <c r="J105" s="193"/>
      <c r="K105" s="193"/>
      <c r="L105" s="193"/>
      <c r="M105" s="193"/>
      <c r="N105" s="193"/>
      <c r="O105" s="193"/>
    </row>
    <row r="106" spans="1:15" ht="12">
      <c r="A106" s="96"/>
      <c r="B106" s="241" t="s">
        <v>450</v>
      </c>
      <c r="C106" s="241"/>
      <c r="D106" s="241"/>
      <c r="E106" s="241"/>
      <c r="F106" s="172"/>
      <c r="H106" s="194"/>
      <c r="I106" s="194">
        <f>'[4]Equity'!F27</f>
        <v>977</v>
      </c>
      <c r="J106" s="194"/>
      <c r="K106" s="194">
        <f>M56</f>
        <v>-659</v>
      </c>
      <c r="L106" s="266">
        <v>1717</v>
      </c>
      <c r="M106" s="266"/>
      <c r="N106" s="193"/>
      <c r="O106" s="194">
        <f>SUM(H106:M106)</f>
        <v>2035</v>
      </c>
    </row>
    <row r="107" spans="1:15" ht="12">
      <c r="A107" s="96"/>
      <c r="B107" s="241" t="s">
        <v>451</v>
      </c>
      <c r="C107" s="241"/>
      <c r="D107" s="241"/>
      <c r="E107" s="241"/>
      <c r="F107" s="172"/>
      <c r="H107" s="194"/>
      <c r="I107" s="194">
        <f>'[4]Equity'!E27</f>
        <v>1590</v>
      </c>
      <c r="J107" s="193"/>
      <c r="K107" s="194">
        <f>M57</f>
        <v>659</v>
      </c>
      <c r="L107" s="266">
        <f>-L106</f>
        <v>-1717</v>
      </c>
      <c r="M107" s="266"/>
      <c r="N107" s="193"/>
      <c r="O107" s="194">
        <f>SUM(H107:M107)</f>
        <v>532</v>
      </c>
    </row>
    <row r="108" spans="1:15" ht="5.25" customHeight="1" thickBot="1">
      <c r="A108" s="96"/>
      <c r="B108" s="154"/>
      <c r="C108" s="154"/>
      <c r="D108" s="154"/>
      <c r="E108" s="154"/>
      <c r="F108" s="172"/>
      <c r="H108" s="216"/>
      <c r="I108" s="195"/>
      <c r="J108" s="195"/>
      <c r="K108" s="195"/>
      <c r="L108" s="195"/>
      <c r="M108" s="195"/>
      <c r="N108" s="195"/>
      <c r="O108" s="195"/>
    </row>
    <row r="109" spans="1:15" ht="12">
      <c r="A109" s="96"/>
      <c r="B109" s="154"/>
      <c r="C109" s="154"/>
      <c r="D109" s="154"/>
      <c r="E109" s="154"/>
      <c r="F109" s="172"/>
      <c r="G109" s="193"/>
      <c r="H109" s="193"/>
      <c r="I109" s="193"/>
      <c r="J109" s="193"/>
      <c r="K109" s="193"/>
      <c r="L109" s="193"/>
      <c r="M109" s="193"/>
      <c r="N109" s="193"/>
      <c r="O109" s="193"/>
    </row>
    <row r="110" spans="1:15" ht="12">
      <c r="A110" s="38"/>
      <c r="B110" s="35"/>
      <c r="C110" s="35"/>
      <c r="D110" s="35"/>
      <c r="E110" s="35"/>
      <c r="F110" s="35"/>
      <c r="G110" s="35"/>
      <c r="H110" s="35"/>
      <c r="I110" s="35"/>
      <c r="J110" s="35"/>
      <c r="K110" s="35"/>
      <c r="L110" s="35"/>
      <c r="M110" s="35"/>
      <c r="N110" s="35"/>
      <c r="O110" s="35"/>
    </row>
    <row r="111" spans="1:15" ht="12">
      <c r="A111" s="96" t="s">
        <v>101</v>
      </c>
      <c r="B111" s="98" t="s">
        <v>321</v>
      </c>
      <c r="C111" s="35"/>
      <c r="D111" s="35"/>
      <c r="E111" s="35"/>
      <c r="F111" s="35"/>
      <c r="G111" s="35"/>
      <c r="H111" s="35"/>
      <c r="I111" s="35"/>
      <c r="J111" s="35"/>
      <c r="K111" s="35"/>
      <c r="L111" s="35"/>
      <c r="M111" s="35"/>
      <c r="N111" s="35"/>
      <c r="O111" s="35"/>
    </row>
    <row r="112" spans="1:15" ht="12">
      <c r="A112" s="38"/>
      <c r="B112" s="35" t="s">
        <v>322</v>
      </c>
      <c r="C112" s="35"/>
      <c r="D112" s="35"/>
      <c r="E112" s="35"/>
      <c r="F112" s="35"/>
      <c r="G112" s="35"/>
      <c r="H112" s="35"/>
      <c r="I112" s="35"/>
      <c r="J112" s="35"/>
      <c r="K112" s="35"/>
      <c r="L112" s="35"/>
      <c r="M112" s="35"/>
      <c r="N112" s="35"/>
      <c r="O112" s="35"/>
    </row>
    <row r="113" spans="1:15" ht="12">
      <c r="A113" s="38"/>
      <c r="B113" s="35"/>
      <c r="C113" s="35"/>
      <c r="D113" s="35"/>
      <c r="E113" s="35"/>
      <c r="F113" s="35"/>
      <c r="G113" s="35"/>
      <c r="H113" s="35"/>
      <c r="I113" s="35"/>
      <c r="J113" s="35"/>
      <c r="K113" s="35"/>
      <c r="L113" s="35"/>
      <c r="M113" s="35"/>
      <c r="N113" s="35"/>
      <c r="O113" s="35"/>
    </row>
    <row r="114" spans="1:15" ht="12">
      <c r="A114" s="38"/>
      <c r="B114" s="35"/>
      <c r="C114" s="35"/>
      <c r="D114" s="35"/>
      <c r="E114" s="35"/>
      <c r="F114" s="35"/>
      <c r="G114" s="35"/>
      <c r="H114" s="35"/>
      <c r="I114" s="35"/>
      <c r="J114" s="35"/>
      <c r="K114" s="35"/>
      <c r="L114" s="35"/>
      <c r="M114" s="35"/>
      <c r="N114" s="35"/>
      <c r="O114" s="35"/>
    </row>
    <row r="115" spans="1:15" ht="12">
      <c r="A115" s="96" t="s">
        <v>103</v>
      </c>
      <c r="B115" s="98" t="s">
        <v>110</v>
      </c>
      <c r="C115" s="35"/>
      <c r="D115" s="35"/>
      <c r="E115" s="35"/>
      <c r="F115" s="35"/>
      <c r="G115" s="35"/>
      <c r="H115" s="35"/>
      <c r="I115" s="35"/>
      <c r="J115" s="35"/>
      <c r="K115" s="35"/>
      <c r="L115" s="35"/>
      <c r="M115" s="35"/>
      <c r="N115" s="35"/>
      <c r="O115" s="35"/>
    </row>
    <row r="116" spans="1:15" ht="12">
      <c r="A116" s="96"/>
      <c r="B116" s="308" t="s">
        <v>452</v>
      </c>
      <c r="C116" s="253"/>
      <c r="D116" s="253"/>
      <c r="E116" s="253"/>
      <c r="F116" s="253"/>
      <c r="G116" s="253"/>
      <c r="H116" s="253"/>
      <c r="I116" s="253"/>
      <c r="J116" s="253"/>
      <c r="K116" s="253"/>
      <c r="L116" s="253"/>
      <c r="M116" s="253"/>
      <c r="N116" s="253"/>
      <c r="O116" s="253"/>
    </row>
    <row r="117" spans="1:15" ht="12">
      <c r="A117" s="96"/>
      <c r="B117" s="253"/>
      <c r="C117" s="253"/>
      <c r="D117" s="253"/>
      <c r="E117" s="253"/>
      <c r="F117" s="253"/>
      <c r="G117" s="253"/>
      <c r="H117" s="253"/>
      <c r="I117" s="253"/>
      <c r="J117" s="253"/>
      <c r="K117" s="253"/>
      <c r="L117" s="253"/>
      <c r="M117" s="253"/>
      <c r="N117" s="253"/>
      <c r="O117" s="253"/>
    </row>
    <row r="118" spans="1:15" ht="12">
      <c r="A118" s="96"/>
      <c r="B118" s="253"/>
      <c r="C118" s="253"/>
      <c r="D118" s="253"/>
      <c r="E118" s="253"/>
      <c r="F118" s="253"/>
      <c r="G118" s="253"/>
      <c r="H118" s="253"/>
      <c r="I118" s="253"/>
      <c r="J118" s="253"/>
      <c r="K118" s="253"/>
      <c r="L118" s="253"/>
      <c r="M118" s="253"/>
      <c r="N118" s="253"/>
      <c r="O118" s="253"/>
    </row>
    <row r="119" spans="1:15" ht="12.75" thickBot="1">
      <c r="A119" s="38"/>
      <c r="B119" s="175"/>
      <c r="C119" s="175"/>
      <c r="D119" s="175"/>
      <c r="E119" s="175"/>
      <c r="F119" s="175"/>
      <c r="G119" s="175"/>
      <c r="H119" s="175"/>
      <c r="I119" s="175"/>
      <c r="J119" s="175"/>
      <c r="K119" s="175"/>
      <c r="L119" s="175"/>
      <c r="M119" s="175"/>
      <c r="N119" s="175"/>
      <c r="O119" s="175"/>
    </row>
    <row r="120" spans="1:15" ht="12">
      <c r="A120" s="38"/>
      <c r="B120" s="242" t="s">
        <v>16</v>
      </c>
      <c r="C120" s="243"/>
      <c r="D120" s="243"/>
      <c r="E120" s="243"/>
      <c r="F120" s="243"/>
      <c r="G120" s="243"/>
      <c r="H120" s="243"/>
      <c r="I120" s="243"/>
      <c r="J120" s="244"/>
      <c r="K120" s="298" t="s">
        <v>68</v>
      </c>
      <c r="L120" s="299"/>
      <c r="M120" s="302" t="s">
        <v>159</v>
      </c>
      <c r="N120" s="303"/>
      <c r="O120" s="304"/>
    </row>
    <row r="121" spans="1:15" ht="12">
      <c r="A121" s="38"/>
      <c r="B121" s="245"/>
      <c r="C121" s="246"/>
      <c r="D121" s="246"/>
      <c r="E121" s="246"/>
      <c r="F121" s="246"/>
      <c r="G121" s="246"/>
      <c r="H121" s="246"/>
      <c r="I121" s="246"/>
      <c r="J121" s="247"/>
      <c r="K121" s="300"/>
      <c r="L121" s="301"/>
      <c r="M121" s="305"/>
      <c r="N121" s="306"/>
      <c r="O121" s="307"/>
    </row>
    <row r="122" spans="1:15" ht="12">
      <c r="A122" s="38"/>
      <c r="B122" s="248"/>
      <c r="C122" s="238"/>
      <c r="D122" s="238"/>
      <c r="E122" s="238"/>
      <c r="F122" s="238"/>
      <c r="G122" s="238"/>
      <c r="H122" s="238"/>
      <c r="I122" s="238"/>
      <c r="J122" s="239"/>
      <c r="K122" s="312" t="s">
        <v>111</v>
      </c>
      <c r="L122" s="313"/>
      <c r="M122" s="310" t="s">
        <v>111</v>
      </c>
      <c r="N122" s="310"/>
      <c r="O122" s="311"/>
    </row>
    <row r="123" spans="1:15" ht="12">
      <c r="A123" s="38"/>
      <c r="B123" s="289"/>
      <c r="C123" s="290"/>
      <c r="D123" s="290"/>
      <c r="E123" s="290"/>
      <c r="F123" s="290"/>
      <c r="G123" s="290"/>
      <c r="H123" s="290"/>
      <c r="I123" s="290"/>
      <c r="J123" s="291"/>
      <c r="K123" s="292"/>
      <c r="L123" s="293"/>
      <c r="M123" s="314"/>
      <c r="N123" s="314"/>
      <c r="O123" s="315"/>
    </row>
    <row r="124" spans="1:15" ht="12">
      <c r="A124" s="38"/>
      <c r="B124" s="250" t="s">
        <v>157</v>
      </c>
      <c r="C124" s="251"/>
      <c r="D124" s="251"/>
      <c r="E124" s="251"/>
      <c r="F124" s="251"/>
      <c r="G124" s="251"/>
      <c r="H124" s="251"/>
      <c r="I124" s="251"/>
      <c r="J124" s="251"/>
      <c r="K124" s="265">
        <f>+('[5]Consol P&amp;L(TTI mgmt)'!$CK$18+'[5]Consol P&amp;L(TTI mgmt)'!$CN$18)/1000</f>
        <v>49310.90629784515</v>
      </c>
      <c r="L124" s="252"/>
      <c r="M124" s="265">
        <v>904.0754345972183</v>
      </c>
      <c r="N124" s="266"/>
      <c r="O124" s="249"/>
    </row>
    <row r="125" spans="1:15" ht="12">
      <c r="A125" s="38"/>
      <c r="B125" s="250" t="s">
        <v>158</v>
      </c>
      <c r="C125" s="251"/>
      <c r="D125" s="251"/>
      <c r="E125" s="251"/>
      <c r="F125" s="251"/>
      <c r="G125" s="251"/>
      <c r="H125" s="251"/>
      <c r="I125" s="251"/>
      <c r="J125" s="323"/>
      <c r="K125" s="265">
        <f>+'[5]Consol P&amp;L(TTI mgmt)'!$CL$18/1000</f>
        <v>7236.949558041865</v>
      </c>
      <c r="L125" s="252"/>
      <c r="M125" s="265">
        <v>-386.1000467125192</v>
      </c>
      <c r="N125" s="266"/>
      <c r="O125" s="249"/>
    </row>
    <row r="126" spans="1:15" ht="12.75">
      <c r="A126" s="38"/>
      <c r="B126" s="166" t="s">
        <v>33</v>
      </c>
      <c r="C126" s="126"/>
      <c r="D126" s="126"/>
      <c r="E126" s="126"/>
      <c r="F126" s="126"/>
      <c r="G126" s="126"/>
      <c r="H126" s="126"/>
      <c r="I126" s="212"/>
      <c r="J126" s="167"/>
      <c r="K126" s="329">
        <v>0</v>
      </c>
      <c r="L126" s="330"/>
      <c r="M126" s="329">
        <v>-328.98763</v>
      </c>
      <c r="N126" s="331"/>
      <c r="O126" s="332"/>
    </row>
    <row r="127" spans="1:15" ht="12.75" thickBot="1">
      <c r="A127" s="38"/>
      <c r="B127" s="324"/>
      <c r="C127" s="325"/>
      <c r="D127" s="325"/>
      <c r="E127" s="325"/>
      <c r="F127" s="325"/>
      <c r="G127" s="325"/>
      <c r="H127" s="325"/>
      <c r="I127" s="325"/>
      <c r="J127" s="326"/>
      <c r="K127" s="294">
        <f>SUM(K124:L126)</f>
        <v>56547.85585588701</v>
      </c>
      <c r="L127" s="295"/>
      <c r="M127" s="294">
        <f>SUM(M124:O126)</f>
        <v>188.98775788469908</v>
      </c>
      <c r="N127" s="296"/>
      <c r="O127" s="297"/>
    </row>
    <row r="128" spans="1:15" ht="12">
      <c r="A128" s="38"/>
      <c r="B128" s="35"/>
      <c r="C128" s="35"/>
      <c r="D128" s="35"/>
      <c r="E128" s="35"/>
      <c r="F128" s="35"/>
      <c r="G128" s="35"/>
      <c r="H128" s="35"/>
      <c r="I128" s="35"/>
      <c r="J128" s="35"/>
      <c r="K128" s="35"/>
      <c r="L128" s="168"/>
      <c r="M128" s="35"/>
      <c r="N128" s="35"/>
      <c r="O128" s="168"/>
    </row>
    <row r="129" spans="1:15" ht="12.75" thickBot="1">
      <c r="A129" s="38"/>
      <c r="B129" s="35"/>
      <c r="C129" s="35"/>
      <c r="D129" s="35"/>
      <c r="E129" s="35"/>
      <c r="F129" s="35"/>
      <c r="G129" s="35"/>
      <c r="H129" s="35"/>
      <c r="I129" s="35"/>
      <c r="J129" s="35"/>
      <c r="K129" s="35"/>
      <c r="L129" s="168"/>
      <c r="M129" s="35"/>
      <c r="N129" s="35"/>
      <c r="O129" s="168"/>
    </row>
    <row r="130" spans="1:15" ht="12">
      <c r="A130" s="38"/>
      <c r="B130" s="242" t="s">
        <v>17</v>
      </c>
      <c r="C130" s="243"/>
      <c r="D130" s="243"/>
      <c r="E130" s="243"/>
      <c r="F130" s="243"/>
      <c r="G130" s="243"/>
      <c r="H130" s="243"/>
      <c r="I130" s="243"/>
      <c r="J130" s="244"/>
      <c r="K130" s="298" t="s">
        <v>68</v>
      </c>
      <c r="L130" s="299"/>
      <c r="M130" s="302" t="s">
        <v>159</v>
      </c>
      <c r="N130" s="303"/>
      <c r="O130" s="304"/>
    </row>
    <row r="131" spans="1:15" ht="12">
      <c r="A131" s="38"/>
      <c r="B131" s="245"/>
      <c r="C131" s="246"/>
      <c r="D131" s="246"/>
      <c r="E131" s="246"/>
      <c r="F131" s="246"/>
      <c r="G131" s="246"/>
      <c r="H131" s="246"/>
      <c r="I131" s="246"/>
      <c r="J131" s="247"/>
      <c r="K131" s="300"/>
      <c r="L131" s="301"/>
      <c r="M131" s="305"/>
      <c r="N131" s="306"/>
      <c r="O131" s="307"/>
    </row>
    <row r="132" spans="1:15" ht="12">
      <c r="A132" s="38"/>
      <c r="B132" s="248"/>
      <c r="C132" s="238"/>
      <c r="D132" s="238"/>
      <c r="E132" s="238"/>
      <c r="F132" s="238"/>
      <c r="G132" s="238"/>
      <c r="H132" s="238"/>
      <c r="I132" s="238"/>
      <c r="J132" s="239"/>
      <c r="K132" s="312" t="s">
        <v>111</v>
      </c>
      <c r="L132" s="313"/>
      <c r="M132" s="310" t="s">
        <v>111</v>
      </c>
      <c r="N132" s="310"/>
      <c r="O132" s="311"/>
    </row>
    <row r="133" spans="1:15" ht="12">
      <c r="A133" s="38"/>
      <c r="B133" s="289"/>
      <c r="C133" s="290"/>
      <c r="D133" s="290"/>
      <c r="E133" s="290"/>
      <c r="F133" s="290"/>
      <c r="G133" s="290"/>
      <c r="H133" s="290"/>
      <c r="I133" s="290"/>
      <c r="J133" s="291"/>
      <c r="K133" s="292"/>
      <c r="L133" s="293"/>
      <c r="M133" s="314"/>
      <c r="N133" s="314"/>
      <c r="O133" s="315"/>
    </row>
    <row r="134" spans="1:15" ht="12">
      <c r="A134" s="38"/>
      <c r="B134" s="250" t="s">
        <v>157</v>
      </c>
      <c r="C134" s="251"/>
      <c r="D134" s="251"/>
      <c r="E134" s="251"/>
      <c r="F134" s="251"/>
      <c r="G134" s="251"/>
      <c r="H134" s="251"/>
      <c r="I134" s="251"/>
      <c r="J134" s="251"/>
      <c r="K134" s="265">
        <v>26360</v>
      </c>
      <c r="L134" s="252"/>
      <c r="M134" s="265">
        <f>766-O136</f>
        <v>779</v>
      </c>
      <c r="N134" s="266"/>
      <c r="O134" s="249"/>
    </row>
    <row r="135" spans="1:15" ht="12">
      <c r="A135" s="38"/>
      <c r="B135" s="250" t="s">
        <v>158</v>
      </c>
      <c r="C135" s="251"/>
      <c r="D135" s="251"/>
      <c r="E135" s="251"/>
      <c r="F135" s="251"/>
      <c r="G135" s="251"/>
      <c r="H135" s="251"/>
      <c r="I135" s="251"/>
      <c r="J135" s="323"/>
      <c r="K135" s="265">
        <v>4238</v>
      </c>
      <c r="L135" s="252"/>
      <c r="M135" s="265">
        <v>-147</v>
      </c>
      <c r="N135" s="266"/>
      <c r="O135" s="249"/>
    </row>
    <row r="136" spans="1:15" ht="12">
      <c r="A136" s="38"/>
      <c r="B136" s="166" t="s">
        <v>33</v>
      </c>
      <c r="C136" s="126"/>
      <c r="D136" s="126"/>
      <c r="E136" s="126"/>
      <c r="F136" s="126"/>
      <c r="G136" s="126"/>
      <c r="H136" s="126"/>
      <c r="I136" s="126"/>
      <c r="J136" s="167"/>
      <c r="K136" s="204"/>
      <c r="L136" s="203">
        <v>0</v>
      </c>
      <c r="M136" s="204"/>
      <c r="N136" s="202"/>
      <c r="O136" s="205">
        <v>-13</v>
      </c>
    </row>
    <row r="137" spans="1:15" ht="12.75" thickBot="1">
      <c r="A137" s="38"/>
      <c r="B137" s="324"/>
      <c r="C137" s="325"/>
      <c r="D137" s="325"/>
      <c r="E137" s="325"/>
      <c r="F137" s="325"/>
      <c r="G137" s="325"/>
      <c r="H137" s="325"/>
      <c r="I137" s="325"/>
      <c r="J137" s="326"/>
      <c r="K137" s="294">
        <f>SUM(K134:L136)</f>
        <v>30598</v>
      </c>
      <c r="L137" s="295"/>
      <c r="M137" s="294">
        <f>SUM(M134:O136)</f>
        <v>619</v>
      </c>
      <c r="N137" s="296"/>
      <c r="O137" s="297"/>
    </row>
    <row r="138" spans="1:15" ht="12">
      <c r="A138" s="38"/>
      <c r="B138" s="126"/>
      <c r="C138" s="126"/>
      <c r="D138" s="126"/>
      <c r="E138" s="126"/>
      <c r="F138" s="126"/>
      <c r="G138" s="126"/>
      <c r="H138" s="126"/>
      <c r="I138" s="126"/>
      <c r="J138" s="126"/>
      <c r="K138" s="131"/>
      <c r="L138" s="132"/>
      <c r="M138" s="131"/>
      <c r="N138" s="131"/>
      <c r="O138" s="132"/>
    </row>
    <row r="139" spans="1:15" ht="12.75" thickBot="1">
      <c r="A139" s="38"/>
      <c r="B139" s="126"/>
      <c r="C139" s="126"/>
      <c r="D139" s="126"/>
      <c r="E139" s="126"/>
      <c r="F139" s="126"/>
      <c r="G139" s="126"/>
      <c r="H139" s="126"/>
      <c r="I139" s="126"/>
      <c r="J139" s="126"/>
      <c r="K139" s="131"/>
      <c r="L139" s="132"/>
      <c r="M139" s="131"/>
      <c r="N139" s="131"/>
      <c r="O139" s="132"/>
    </row>
    <row r="140" spans="1:15" ht="12">
      <c r="A140" s="38"/>
      <c r="B140" s="242" t="s">
        <v>18</v>
      </c>
      <c r="C140" s="243"/>
      <c r="D140" s="243"/>
      <c r="E140" s="243"/>
      <c r="F140" s="243"/>
      <c r="G140" s="243"/>
      <c r="H140" s="243"/>
      <c r="I140" s="243"/>
      <c r="J140" s="244"/>
      <c r="K140" s="298" t="s">
        <v>68</v>
      </c>
      <c r="L140" s="299"/>
      <c r="M140" s="302" t="s">
        <v>159</v>
      </c>
      <c r="N140" s="303"/>
      <c r="O140" s="304"/>
    </row>
    <row r="141" spans="1:15" ht="12">
      <c r="A141" s="38"/>
      <c r="B141" s="245"/>
      <c r="C141" s="246"/>
      <c r="D141" s="246"/>
      <c r="E141" s="246"/>
      <c r="F141" s="246"/>
      <c r="G141" s="246"/>
      <c r="H141" s="246"/>
      <c r="I141" s="246"/>
      <c r="J141" s="247"/>
      <c r="K141" s="300"/>
      <c r="L141" s="301"/>
      <c r="M141" s="305"/>
      <c r="N141" s="306"/>
      <c r="O141" s="307"/>
    </row>
    <row r="142" spans="1:15" ht="12">
      <c r="A142" s="38"/>
      <c r="B142" s="248"/>
      <c r="C142" s="238"/>
      <c r="D142" s="238"/>
      <c r="E142" s="238"/>
      <c r="F142" s="238"/>
      <c r="G142" s="238"/>
      <c r="H142" s="238"/>
      <c r="I142" s="238"/>
      <c r="J142" s="239"/>
      <c r="K142" s="312" t="s">
        <v>111</v>
      </c>
      <c r="L142" s="313"/>
      <c r="M142" s="310" t="s">
        <v>111</v>
      </c>
      <c r="N142" s="310"/>
      <c r="O142" s="311"/>
    </row>
    <row r="143" spans="1:15" ht="12">
      <c r="A143" s="38"/>
      <c r="B143" s="289"/>
      <c r="C143" s="290"/>
      <c r="D143" s="290"/>
      <c r="E143" s="290"/>
      <c r="F143" s="290"/>
      <c r="G143" s="290"/>
      <c r="H143" s="290"/>
      <c r="I143" s="290"/>
      <c r="J143" s="291"/>
      <c r="K143" s="292"/>
      <c r="L143" s="293"/>
      <c r="M143" s="314"/>
      <c r="N143" s="314"/>
      <c r="O143" s="315"/>
    </row>
    <row r="144" spans="1:15" ht="12">
      <c r="A144" s="38"/>
      <c r="B144" s="250" t="s">
        <v>157</v>
      </c>
      <c r="C144" s="251"/>
      <c r="D144" s="251"/>
      <c r="E144" s="251"/>
      <c r="F144" s="251"/>
      <c r="G144" s="251"/>
      <c r="H144" s="251"/>
      <c r="I144" s="251"/>
      <c r="J144" s="251"/>
      <c r="K144" s="265">
        <f>+('[5]Consol P&amp;L(TTI mgmt)'!$BY$18+'[5]Consol P&amp;L(TTI mgmt)'!$CB$18)/1000</f>
        <v>87947.29200184414</v>
      </c>
      <c r="L144" s="252"/>
      <c r="M144" s="265">
        <v>1136.3579086620061</v>
      </c>
      <c r="N144" s="266"/>
      <c r="O144" s="249"/>
    </row>
    <row r="145" spans="1:15" ht="12">
      <c r="A145" s="38"/>
      <c r="B145" s="250" t="s">
        <v>158</v>
      </c>
      <c r="C145" s="251"/>
      <c r="D145" s="251"/>
      <c r="E145" s="251"/>
      <c r="F145" s="251"/>
      <c r="G145" s="251"/>
      <c r="H145" s="251"/>
      <c r="I145" s="251"/>
      <c r="J145" s="323"/>
      <c r="K145" s="265">
        <f>+'[5]Consol P&amp;L(TTI mgmt)'!$BZ$18/1000</f>
        <v>13924.758180662335</v>
      </c>
      <c r="L145" s="252"/>
      <c r="M145" s="265">
        <v>-843.1141572803697</v>
      </c>
      <c r="N145" s="266"/>
      <c r="O145" s="249"/>
    </row>
    <row r="146" spans="1:15" ht="12.75">
      <c r="A146" s="38"/>
      <c r="B146" s="166" t="s">
        <v>33</v>
      </c>
      <c r="C146" s="126"/>
      <c r="D146" s="126"/>
      <c r="E146" s="126"/>
      <c r="F146" s="126"/>
      <c r="G146" s="126"/>
      <c r="H146" s="126"/>
      <c r="I146" s="126"/>
      <c r="J146" s="211"/>
      <c r="K146" s="329">
        <v>0</v>
      </c>
      <c r="L146" s="330"/>
      <c r="M146" s="329">
        <v>-620.4258100000001</v>
      </c>
      <c r="N146" s="331"/>
      <c r="O146" s="332"/>
    </row>
    <row r="147" spans="1:15" ht="12.75" thickBot="1">
      <c r="A147" s="38"/>
      <c r="B147" s="324"/>
      <c r="C147" s="325"/>
      <c r="D147" s="325"/>
      <c r="E147" s="325"/>
      <c r="F147" s="325"/>
      <c r="G147" s="325"/>
      <c r="H147" s="325"/>
      <c r="I147" s="325"/>
      <c r="J147" s="326"/>
      <c r="K147" s="294">
        <f>SUM(K144:L146)</f>
        <v>101872.05018250647</v>
      </c>
      <c r="L147" s="295"/>
      <c r="M147" s="294">
        <f>SUM(M144:O146)</f>
        <v>-327.1820586183636</v>
      </c>
      <c r="N147" s="296"/>
      <c r="O147" s="297"/>
    </row>
    <row r="148" spans="1:15" ht="12">
      <c r="A148" s="38"/>
      <c r="B148" s="126"/>
      <c r="C148" s="126"/>
      <c r="D148" s="126"/>
      <c r="E148" s="126"/>
      <c r="F148" s="126"/>
      <c r="G148" s="126"/>
      <c r="H148" s="126"/>
      <c r="I148" s="126"/>
      <c r="J148" s="126"/>
      <c r="K148" s="131"/>
      <c r="L148" s="132"/>
      <c r="M148" s="131"/>
      <c r="N148" s="131"/>
      <c r="O148" s="132"/>
    </row>
    <row r="149" spans="1:15" ht="12.75" thickBot="1">
      <c r="A149" s="38"/>
      <c r="B149" s="126"/>
      <c r="C149" s="126"/>
      <c r="D149" s="126"/>
      <c r="E149" s="126"/>
      <c r="F149" s="126"/>
      <c r="G149" s="126"/>
      <c r="H149" s="126"/>
      <c r="I149" s="126"/>
      <c r="J149" s="126"/>
      <c r="K149" s="131"/>
      <c r="L149" s="132"/>
      <c r="M149" s="131"/>
      <c r="N149" s="131"/>
      <c r="O149" s="132"/>
    </row>
    <row r="150" spans="1:15" ht="12">
      <c r="A150" s="38"/>
      <c r="B150" s="242" t="s">
        <v>19</v>
      </c>
      <c r="C150" s="243"/>
      <c r="D150" s="243"/>
      <c r="E150" s="243"/>
      <c r="F150" s="243"/>
      <c r="G150" s="243"/>
      <c r="H150" s="243"/>
      <c r="I150" s="243"/>
      <c r="J150" s="244"/>
      <c r="K150" s="298" t="s">
        <v>68</v>
      </c>
      <c r="L150" s="299"/>
      <c r="M150" s="302" t="s">
        <v>159</v>
      </c>
      <c r="N150" s="303"/>
      <c r="O150" s="304"/>
    </row>
    <row r="151" spans="1:15" ht="12">
      <c r="A151" s="38"/>
      <c r="B151" s="245"/>
      <c r="C151" s="246"/>
      <c r="D151" s="246"/>
      <c r="E151" s="246"/>
      <c r="F151" s="246"/>
      <c r="G151" s="246"/>
      <c r="H151" s="246"/>
      <c r="I151" s="246"/>
      <c r="J151" s="247"/>
      <c r="K151" s="300"/>
      <c r="L151" s="301"/>
      <c r="M151" s="305"/>
      <c r="N151" s="306"/>
      <c r="O151" s="307"/>
    </row>
    <row r="152" spans="1:15" ht="12">
      <c r="A152" s="38"/>
      <c r="B152" s="248"/>
      <c r="C152" s="238"/>
      <c r="D152" s="238"/>
      <c r="E152" s="238"/>
      <c r="F152" s="238"/>
      <c r="G152" s="238"/>
      <c r="H152" s="238"/>
      <c r="I152" s="238"/>
      <c r="J152" s="239"/>
      <c r="K152" s="312" t="s">
        <v>111</v>
      </c>
      <c r="L152" s="313"/>
      <c r="M152" s="310" t="s">
        <v>111</v>
      </c>
      <c r="N152" s="310"/>
      <c r="O152" s="311"/>
    </row>
    <row r="153" spans="1:15" ht="12">
      <c r="A153" s="38"/>
      <c r="B153" s="289"/>
      <c r="C153" s="290"/>
      <c r="D153" s="290"/>
      <c r="E153" s="290"/>
      <c r="F153" s="290"/>
      <c r="G153" s="290"/>
      <c r="H153" s="290"/>
      <c r="I153" s="290"/>
      <c r="J153" s="291"/>
      <c r="K153" s="292"/>
      <c r="L153" s="293"/>
      <c r="M153" s="314"/>
      <c r="N153" s="314"/>
      <c r="O153" s="315"/>
    </row>
    <row r="154" spans="1:15" ht="12">
      <c r="A154" s="38"/>
      <c r="B154" s="250" t="s">
        <v>157</v>
      </c>
      <c r="C154" s="251"/>
      <c r="D154" s="251"/>
      <c r="E154" s="251"/>
      <c r="F154" s="251"/>
      <c r="G154" s="251"/>
      <c r="H154" s="251"/>
      <c r="I154" s="251"/>
      <c r="J154" s="251"/>
      <c r="K154" s="265">
        <v>49228</v>
      </c>
      <c r="L154" s="252"/>
      <c r="M154" s="265">
        <f>1384-M156</f>
        <v>1398</v>
      </c>
      <c r="N154" s="266"/>
      <c r="O154" s="249"/>
    </row>
    <row r="155" spans="1:15" ht="12">
      <c r="A155" s="38"/>
      <c r="B155" s="250" t="s">
        <v>158</v>
      </c>
      <c r="C155" s="251"/>
      <c r="D155" s="251"/>
      <c r="E155" s="251"/>
      <c r="F155" s="251"/>
      <c r="G155" s="251"/>
      <c r="H155" s="251"/>
      <c r="I155" s="251"/>
      <c r="J155" s="323"/>
      <c r="K155" s="265">
        <v>7139</v>
      </c>
      <c r="L155" s="252"/>
      <c r="M155" s="265">
        <v>5</v>
      </c>
      <c r="N155" s="266"/>
      <c r="O155" s="249"/>
    </row>
    <row r="156" spans="1:15" ht="12.75">
      <c r="A156" s="38"/>
      <c r="B156" s="166" t="s">
        <v>33</v>
      </c>
      <c r="C156" s="126"/>
      <c r="D156" s="126"/>
      <c r="E156" s="126"/>
      <c r="F156" s="126"/>
      <c r="G156" s="126"/>
      <c r="H156" s="126"/>
      <c r="I156" s="126"/>
      <c r="J156" s="167"/>
      <c r="K156" s="329">
        <v>0</v>
      </c>
      <c r="L156" s="330"/>
      <c r="M156" s="329">
        <v>-14</v>
      </c>
      <c r="N156" s="331"/>
      <c r="O156" s="332"/>
    </row>
    <row r="157" spans="1:15" ht="12.75" thickBot="1">
      <c r="A157" s="38"/>
      <c r="B157" s="324"/>
      <c r="C157" s="325"/>
      <c r="D157" s="325"/>
      <c r="E157" s="325"/>
      <c r="F157" s="325"/>
      <c r="G157" s="325"/>
      <c r="H157" s="325"/>
      <c r="I157" s="325"/>
      <c r="J157" s="326"/>
      <c r="K157" s="294">
        <f>SUM(K154:L156)</f>
        <v>56367</v>
      </c>
      <c r="L157" s="295"/>
      <c r="M157" s="294">
        <f>SUM(M154:O156)</f>
        <v>1389</v>
      </c>
      <c r="N157" s="296"/>
      <c r="O157" s="297"/>
    </row>
    <row r="158" spans="1:15" ht="12">
      <c r="A158" s="38"/>
      <c r="B158" s="126"/>
      <c r="C158" s="126"/>
      <c r="D158" s="126"/>
      <c r="E158" s="126"/>
      <c r="F158" s="126"/>
      <c r="G158" s="126"/>
      <c r="H158" s="126"/>
      <c r="I158" s="126"/>
      <c r="J158" s="126"/>
      <c r="K158" s="131"/>
      <c r="L158" s="132"/>
      <c r="M158" s="131"/>
      <c r="N158" s="131"/>
      <c r="O158" s="132"/>
    </row>
    <row r="159" spans="1:15" ht="12">
      <c r="A159" s="38"/>
      <c r="B159" s="126"/>
      <c r="C159" s="126"/>
      <c r="D159" s="126"/>
      <c r="E159" s="126"/>
      <c r="F159" s="126"/>
      <c r="G159" s="126"/>
      <c r="H159" s="126"/>
      <c r="I159" s="126"/>
      <c r="J159" s="126"/>
      <c r="K159" s="131"/>
      <c r="L159" s="132"/>
      <c r="M159" s="131"/>
      <c r="N159" s="131"/>
      <c r="O159" s="132"/>
    </row>
    <row r="160" spans="1:15" ht="12">
      <c r="A160" s="38"/>
      <c r="B160" s="287" t="s">
        <v>21</v>
      </c>
      <c r="C160" s="253"/>
      <c r="D160" s="253"/>
      <c r="E160" s="253"/>
      <c r="F160" s="253"/>
      <c r="G160" s="253"/>
      <c r="H160" s="253"/>
      <c r="I160" s="253"/>
      <c r="J160" s="253"/>
      <c r="K160" s="253"/>
      <c r="L160" s="253"/>
      <c r="M160" s="253"/>
      <c r="N160" s="253"/>
      <c r="O160" s="253"/>
    </row>
    <row r="161" spans="1:15" ht="12">
      <c r="A161" s="38"/>
      <c r="B161" s="253"/>
      <c r="C161" s="253"/>
      <c r="D161" s="253"/>
      <c r="E161" s="253"/>
      <c r="F161" s="253"/>
      <c r="G161" s="253"/>
      <c r="H161" s="253"/>
      <c r="I161" s="253"/>
      <c r="J161" s="253"/>
      <c r="K161" s="253"/>
      <c r="L161" s="253"/>
      <c r="M161" s="253"/>
      <c r="N161" s="253"/>
      <c r="O161" s="253"/>
    </row>
    <row r="162" spans="1:15" ht="12.75">
      <c r="A162" s="38"/>
      <c r="B162" s="142"/>
      <c r="C162" s="142"/>
      <c r="D162" s="142"/>
      <c r="E162" s="142"/>
      <c r="F162" s="142"/>
      <c r="G162" s="142"/>
      <c r="H162" s="142"/>
      <c r="I162" s="142"/>
      <c r="J162" s="142"/>
      <c r="K162" s="142"/>
      <c r="L162" s="142"/>
      <c r="M162" s="142"/>
      <c r="N162" s="142"/>
      <c r="O162" s="142"/>
    </row>
    <row r="163" spans="1:15" ht="12">
      <c r="A163" s="38"/>
      <c r="B163" s="287" t="s">
        <v>12</v>
      </c>
      <c r="C163" s="275"/>
      <c r="D163" s="275"/>
      <c r="E163" s="275"/>
      <c r="F163" s="275"/>
      <c r="G163" s="275"/>
      <c r="H163" s="275"/>
      <c r="I163" s="275"/>
      <c r="J163" s="275"/>
      <c r="K163" s="275"/>
      <c r="L163" s="275"/>
      <c r="M163" s="275"/>
      <c r="N163" s="275"/>
      <c r="O163" s="275"/>
    </row>
    <row r="164" spans="1:15" ht="12">
      <c r="A164" s="38"/>
      <c r="B164" s="275"/>
      <c r="C164" s="275"/>
      <c r="D164" s="275"/>
      <c r="E164" s="275"/>
      <c r="F164" s="275"/>
      <c r="G164" s="275"/>
      <c r="H164" s="275"/>
      <c r="I164" s="275"/>
      <c r="J164" s="275"/>
      <c r="K164" s="275"/>
      <c r="L164" s="275"/>
      <c r="M164" s="275"/>
      <c r="N164" s="275"/>
      <c r="O164" s="275"/>
    </row>
    <row r="165" spans="1:15" ht="12">
      <c r="A165" s="38"/>
      <c r="B165" s="126"/>
      <c r="C165" s="126"/>
      <c r="D165" s="126"/>
      <c r="E165" s="126"/>
      <c r="F165" s="126"/>
      <c r="G165" s="126"/>
      <c r="H165" s="126"/>
      <c r="I165" s="126"/>
      <c r="J165" s="126"/>
      <c r="K165" s="131"/>
      <c r="L165" s="132"/>
      <c r="M165" s="131"/>
      <c r="N165" s="131"/>
      <c r="O165" s="132"/>
    </row>
    <row r="166" spans="1:15" ht="12">
      <c r="A166" s="38"/>
      <c r="B166" s="126"/>
      <c r="C166" s="126"/>
      <c r="D166" s="126"/>
      <c r="E166" s="126"/>
      <c r="F166" s="126"/>
      <c r="G166" s="126"/>
      <c r="H166" s="126"/>
      <c r="I166" s="126"/>
      <c r="J166" s="126"/>
      <c r="K166" s="131"/>
      <c r="L166" s="132"/>
      <c r="M166" s="131"/>
      <c r="N166" s="131"/>
      <c r="O166" s="132"/>
    </row>
    <row r="167" spans="1:15" ht="12">
      <c r="A167" s="96" t="s">
        <v>105</v>
      </c>
      <c r="B167" s="98" t="s">
        <v>102</v>
      </c>
      <c r="C167" s="35"/>
      <c r="D167" s="35"/>
      <c r="E167" s="35"/>
      <c r="F167" s="35"/>
      <c r="G167" s="35"/>
      <c r="H167" s="35"/>
      <c r="I167" s="35"/>
      <c r="J167" s="35"/>
      <c r="K167" s="35"/>
      <c r="L167" s="35"/>
      <c r="M167" s="35"/>
      <c r="N167" s="35"/>
      <c r="O167" s="35"/>
    </row>
    <row r="168" spans="1:15" ht="12">
      <c r="A168" s="38"/>
      <c r="B168" s="316" t="s">
        <v>522</v>
      </c>
      <c r="C168" s="316"/>
      <c r="D168" s="316"/>
      <c r="E168" s="316"/>
      <c r="F168" s="316"/>
      <c r="G168" s="316"/>
      <c r="H168" s="316"/>
      <c r="I168" s="316"/>
      <c r="J168" s="316"/>
      <c r="K168" s="316"/>
      <c r="L168" s="316"/>
      <c r="M168" s="316"/>
      <c r="N168" s="316"/>
      <c r="O168" s="316"/>
    </row>
    <row r="169" spans="1:15" ht="12">
      <c r="A169" s="38"/>
      <c r="B169" s="316"/>
      <c r="C169" s="316"/>
      <c r="D169" s="316"/>
      <c r="E169" s="316"/>
      <c r="F169" s="316"/>
      <c r="G169" s="316"/>
      <c r="H169" s="316"/>
      <c r="I169" s="316"/>
      <c r="J169" s="316"/>
      <c r="K169" s="316"/>
      <c r="L169" s="316"/>
      <c r="M169" s="316"/>
      <c r="N169" s="316"/>
      <c r="O169" s="316"/>
    </row>
    <row r="170" spans="1:15" ht="12">
      <c r="A170" s="38"/>
      <c r="B170" s="316"/>
      <c r="C170" s="316"/>
      <c r="D170" s="316"/>
      <c r="E170" s="316"/>
      <c r="F170" s="316"/>
      <c r="G170" s="316"/>
      <c r="H170" s="316"/>
      <c r="I170" s="316"/>
      <c r="J170" s="316"/>
      <c r="K170" s="316"/>
      <c r="L170" s="316"/>
      <c r="M170" s="316"/>
      <c r="N170" s="316"/>
      <c r="O170" s="316"/>
    </row>
    <row r="171" spans="1:15" ht="12">
      <c r="A171" s="38"/>
      <c r="B171" s="126"/>
      <c r="C171" s="126"/>
      <c r="D171" s="126"/>
      <c r="E171" s="126"/>
      <c r="F171" s="126"/>
      <c r="G171" s="126"/>
      <c r="H171" s="126"/>
      <c r="I171" s="126"/>
      <c r="J171" s="126"/>
      <c r="K171" s="131"/>
      <c r="L171" s="132"/>
      <c r="M171" s="131"/>
      <c r="N171" s="131"/>
      <c r="O171" s="132"/>
    </row>
    <row r="172" spans="1:15" ht="12">
      <c r="A172" s="96" t="s">
        <v>107</v>
      </c>
      <c r="B172" s="98" t="s">
        <v>104</v>
      </c>
      <c r="C172" s="35"/>
      <c r="D172" s="35"/>
      <c r="E172" s="35"/>
      <c r="F172" s="35"/>
      <c r="G172" s="35"/>
      <c r="H172" s="35"/>
      <c r="I172" s="35"/>
      <c r="J172" s="35"/>
      <c r="K172" s="35"/>
      <c r="L172" s="35"/>
      <c r="M172" s="35"/>
      <c r="N172" s="35"/>
      <c r="O172" s="35"/>
    </row>
    <row r="173" spans="1:15" ht="12">
      <c r="A173" s="38"/>
      <c r="B173" s="316" t="s">
        <v>178</v>
      </c>
      <c r="C173" s="316"/>
      <c r="D173" s="316"/>
      <c r="E173" s="316"/>
      <c r="F173" s="316"/>
      <c r="G173" s="316"/>
      <c r="H173" s="316"/>
      <c r="I173" s="316"/>
      <c r="J173" s="316"/>
      <c r="K173" s="316"/>
      <c r="L173" s="316"/>
      <c r="M173" s="316"/>
      <c r="N173" s="316"/>
      <c r="O173" s="316"/>
    </row>
    <row r="174" spans="1:15" ht="12">
      <c r="A174" s="38"/>
      <c r="B174" s="316"/>
      <c r="C174" s="316"/>
      <c r="D174" s="316"/>
      <c r="E174" s="316"/>
      <c r="F174" s="316"/>
      <c r="G174" s="316"/>
      <c r="H174" s="316"/>
      <c r="I174" s="316"/>
      <c r="J174" s="316"/>
      <c r="K174" s="316"/>
      <c r="L174" s="316"/>
      <c r="M174" s="316"/>
      <c r="N174" s="316"/>
      <c r="O174" s="316"/>
    </row>
    <row r="175" spans="1:15" ht="12">
      <c r="A175" s="38"/>
      <c r="B175" s="126"/>
      <c r="C175" s="126"/>
      <c r="D175" s="126"/>
      <c r="E175" s="126"/>
      <c r="F175" s="126"/>
      <c r="G175" s="126"/>
      <c r="H175" s="126"/>
      <c r="I175" s="126"/>
      <c r="J175" s="126"/>
      <c r="K175" s="131"/>
      <c r="L175" s="132"/>
      <c r="M175" s="131"/>
      <c r="N175" s="131"/>
      <c r="O175" s="132"/>
    </row>
    <row r="176" spans="1:15" ht="12">
      <c r="A176" s="96" t="s">
        <v>109</v>
      </c>
      <c r="B176" s="98" t="s">
        <v>99</v>
      </c>
      <c r="C176" s="35"/>
      <c r="D176" s="35"/>
      <c r="E176" s="35"/>
      <c r="F176" s="35"/>
      <c r="G176" s="35"/>
      <c r="H176" s="35"/>
      <c r="I176" s="35"/>
      <c r="J176" s="35"/>
      <c r="K176" s="35"/>
      <c r="L176" s="35"/>
      <c r="M176" s="35"/>
      <c r="N176" s="35"/>
      <c r="O176" s="35"/>
    </row>
    <row r="177" spans="1:15" ht="12">
      <c r="A177" s="38"/>
      <c r="B177" s="35" t="s">
        <v>100</v>
      </c>
      <c r="C177" s="35"/>
      <c r="D177" s="35"/>
      <c r="E177" s="35"/>
      <c r="F177" s="35"/>
      <c r="G177" s="35"/>
      <c r="H177" s="35"/>
      <c r="I177" s="35"/>
      <c r="J177" s="35"/>
      <c r="K177" s="35"/>
      <c r="L177" s="35"/>
      <c r="M177" s="35"/>
      <c r="N177" s="35"/>
      <c r="O177" s="35"/>
    </row>
    <row r="178" spans="1:15" ht="12">
      <c r="A178" s="38"/>
      <c r="B178" s="35"/>
      <c r="C178" s="35"/>
      <c r="D178" s="35"/>
      <c r="E178" s="35"/>
      <c r="F178" s="35"/>
      <c r="G178" s="35"/>
      <c r="H178" s="35"/>
      <c r="I178" s="35"/>
      <c r="J178" s="35"/>
      <c r="K178" s="35"/>
      <c r="L178" s="35"/>
      <c r="M178" s="35"/>
      <c r="N178" s="35"/>
      <c r="O178" s="35"/>
    </row>
    <row r="179" spans="1:15" ht="12">
      <c r="A179" s="38"/>
      <c r="B179" s="126"/>
      <c r="C179" s="126"/>
      <c r="D179" s="126"/>
      <c r="E179" s="126"/>
      <c r="F179" s="126"/>
      <c r="G179" s="126"/>
      <c r="H179" s="126"/>
      <c r="I179" s="126"/>
      <c r="J179" s="126"/>
      <c r="K179" s="131"/>
      <c r="L179" s="132"/>
      <c r="M179" s="131"/>
      <c r="N179" s="131"/>
      <c r="O179" s="132"/>
    </row>
    <row r="180" spans="1:15" ht="12">
      <c r="A180" s="96" t="s">
        <v>112</v>
      </c>
      <c r="B180" s="98" t="s">
        <v>108</v>
      </c>
      <c r="C180" s="35"/>
      <c r="D180" s="35"/>
      <c r="E180" s="35"/>
      <c r="F180" s="35"/>
      <c r="G180" s="35"/>
      <c r="H180" s="35"/>
      <c r="I180" s="35"/>
      <c r="J180" s="35"/>
      <c r="K180" s="35"/>
      <c r="L180" s="35"/>
      <c r="M180" s="35"/>
      <c r="N180" s="35"/>
      <c r="O180" s="35"/>
    </row>
    <row r="181" spans="1:15" ht="12">
      <c r="A181" s="96"/>
      <c r="B181" s="316" t="s">
        <v>324</v>
      </c>
      <c r="C181" s="316"/>
      <c r="D181" s="316"/>
      <c r="E181" s="316"/>
      <c r="F181" s="316"/>
      <c r="G181" s="316"/>
      <c r="H181" s="316"/>
      <c r="I181" s="316"/>
      <c r="J181" s="316"/>
      <c r="K181" s="316"/>
      <c r="L181" s="316"/>
      <c r="M181" s="316"/>
      <c r="N181" s="316"/>
      <c r="O181" s="316"/>
    </row>
    <row r="182" spans="1:15" ht="12">
      <c r="A182" s="96"/>
      <c r="B182" s="94"/>
      <c r="C182" s="94"/>
      <c r="D182" s="94"/>
      <c r="E182" s="94"/>
      <c r="F182" s="94"/>
      <c r="G182" s="94"/>
      <c r="H182" s="94"/>
      <c r="I182" s="94"/>
      <c r="J182" s="94"/>
      <c r="K182" s="94"/>
      <c r="L182" s="94"/>
      <c r="M182" s="94"/>
      <c r="N182" s="94"/>
      <c r="O182" s="94"/>
    </row>
    <row r="183" spans="1:15" ht="12">
      <c r="A183" s="38"/>
      <c r="B183" s="35"/>
      <c r="C183" s="35"/>
      <c r="D183" s="35"/>
      <c r="E183" s="35"/>
      <c r="F183" s="35"/>
      <c r="G183" s="35"/>
      <c r="H183" s="35"/>
      <c r="I183" s="35"/>
      <c r="J183" s="35"/>
      <c r="K183" s="35"/>
      <c r="L183" s="35"/>
      <c r="M183" s="35"/>
      <c r="N183" s="35"/>
      <c r="O183" s="35"/>
    </row>
    <row r="184" spans="1:16" ht="12">
      <c r="A184" s="96" t="s">
        <v>113</v>
      </c>
      <c r="B184" s="98" t="s">
        <v>328</v>
      </c>
      <c r="C184" s="35"/>
      <c r="D184" s="35"/>
      <c r="E184" s="35"/>
      <c r="F184" s="35"/>
      <c r="G184" s="35"/>
      <c r="H184" s="35"/>
      <c r="I184" s="35"/>
      <c r="J184" s="35"/>
      <c r="K184" s="35"/>
      <c r="L184" s="35"/>
      <c r="M184" s="35"/>
      <c r="N184" s="35"/>
      <c r="O184" s="35"/>
      <c r="P184" s="8"/>
    </row>
    <row r="185" spans="1:15" ht="12">
      <c r="A185" s="38"/>
      <c r="B185" s="316" t="s">
        <v>179</v>
      </c>
      <c r="C185" s="316"/>
      <c r="D185" s="316"/>
      <c r="E185" s="316"/>
      <c r="F185" s="316"/>
      <c r="G185" s="316"/>
      <c r="H185" s="316"/>
      <c r="I185" s="316"/>
      <c r="J185" s="316"/>
      <c r="K185" s="316"/>
      <c r="L185" s="316"/>
      <c r="M185" s="316"/>
      <c r="N185" s="316"/>
      <c r="O185" s="316"/>
    </row>
    <row r="186" spans="1:15" ht="12">
      <c r="A186" s="38"/>
      <c r="B186" s="316"/>
      <c r="C186" s="316"/>
      <c r="D186" s="316"/>
      <c r="E186" s="316"/>
      <c r="F186" s="316"/>
      <c r="G186" s="316"/>
      <c r="H186" s="316"/>
      <c r="I186" s="316"/>
      <c r="J186" s="316"/>
      <c r="K186" s="316"/>
      <c r="L186" s="316"/>
      <c r="M186" s="316"/>
      <c r="N186" s="316"/>
      <c r="O186" s="316"/>
    </row>
    <row r="187" spans="1:15" ht="12">
      <c r="A187" s="38"/>
      <c r="B187" s="35"/>
      <c r="C187" s="35"/>
      <c r="D187" s="35"/>
      <c r="E187" s="35"/>
      <c r="F187" s="35"/>
      <c r="G187" s="35"/>
      <c r="H187" s="35"/>
      <c r="I187" s="35"/>
      <c r="J187" s="35"/>
      <c r="K187" s="35"/>
      <c r="L187" s="35"/>
      <c r="M187" s="35"/>
      <c r="N187" s="35"/>
      <c r="O187" s="35"/>
    </row>
    <row r="188" spans="1:15" ht="12">
      <c r="A188" s="96" t="s">
        <v>115</v>
      </c>
      <c r="B188" s="98" t="s">
        <v>106</v>
      </c>
      <c r="C188" s="35"/>
      <c r="D188" s="35"/>
      <c r="E188" s="35"/>
      <c r="F188" s="35"/>
      <c r="G188" s="35"/>
      <c r="H188" s="35"/>
      <c r="I188" s="35"/>
      <c r="J188" s="35"/>
      <c r="K188" s="35"/>
      <c r="L188" s="35"/>
      <c r="M188" s="35"/>
      <c r="N188" s="35"/>
      <c r="O188" s="35"/>
    </row>
    <row r="189" spans="1:15" ht="12">
      <c r="A189" s="38"/>
      <c r="B189" s="316" t="s">
        <v>241</v>
      </c>
      <c r="C189" s="316"/>
      <c r="D189" s="316"/>
      <c r="E189" s="316"/>
      <c r="F189" s="316"/>
      <c r="G189" s="316"/>
      <c r="H189" s="316"/>
      <c r="I189" s="316"/>
      <c r="J189" s="316"/>
      <c r="K189" s="316"/>
      <c r="L189" s="316"/>
      <c r="M189" s="316"/>
      <c r="N189" s="316"/>
      <c r="O189" s="316"/>
    </row>
    <row r="190" spans="1:15" ht="12">
      <c r="A190" s="38"/>
      <c r="B190" s="316"/>
      <c r="C190" s="316"/>
      <c r="D190" s="316"/>
      <c r="E190" s="316"/>
      <c r="F190" s="316"/>
      <c r="G190" s="316"/>
      <c r="H190" s="316"/>
      <c r="I190" s="316"/>
      <c r="J190" s="316"/>
      <c r="K190" s="316"/>
      <c r="L190" s="316"/>
      <c r="M190" s="316"/>
      <c r="N190" s="316"/>
      <c r="O190" s="316"/>
    </row>
    <row r="191" spans="1:15" ht="12">
      <c r="A191" s="38"/>
      <c r="B191" s="328"/>
      <c r="C191" s="328"/>
      <c r="D191" s="328"/>
      <c r="E191" s="328"/>
      <c r="F191" s="328"/>
      <c r="G191" s="328"/>
      <c r="H191" s="328"/>
      <c r="I191" s="328"/>
      <c r="J191" s="328"/>
      <c r="K191" s="328"/>
      <c r="L191" s="328"/>
      <c r="M191" s="328"/>
      <c r="N191" s="328"/>
      <c r="O191" s="328"/>
    </row>
    <row r="192" spans="1:15" ht="12">
      <c r="A192" s="38"/>
      <c r="B192" s="77"/>
      <c r="C192" s="77"/>
      <c r="D192" s="77"/>
      <c r="E192" s="77"/>
      <c r="F192" s="77"/>
      <c r="G192" s="77"/>
      <c r="H192" s="77"/>
      <c r="I192" s="77"/>
      <c r="J192" s="77"/>
      <c r="K192" s="77"/>
      <c r="L192" s="77"/>
      <c r="M192" s="77"/>
      <c r="N192" s="77"/>
      <c r="O192" s="77"/>
    </row>
    <row r="193" spans="1:15" ht="10.5" customHeight="1">
      <c r="A193" s="38"/>
      <c r="B193" s="77"/>
      <c r="C193" s="77"/>
      <c r="D193" s="77"/>
      <c r="E193" s="77"/>
      <c r="F193" s="77"/>
      <c r="G193" s="77"/>
      <c r="H193" s="77"/>
      <c r="I193" s="77"/>
      <c r="J193" s="77"/>
      <c r="K193" s="77"/>
      <c r="L193" s="77"/>
      <c r="M193" s="77"/>
      <c r="N193" s="77"/>
      <c r="O193" s="77"/>
    </row>
    <row r="194" spans="1:15" ht="12" customHeight="1">
      <c r="A194" s="96" t="s">
        <v>117</v>
      </c>
      <c r="B194" s="98" t="s">
        <v>116</v>
      </c>
      <c r="C194" s="35"/>
      <c r="D194" s="35"/>
      <c r="E194" s="35"/>
      <c r="F194" s="35"/>
      <c r="G194" s="35"/>
      <c r="H194" s="35"/>
      <c r="I194" s="35"/>
      <c r="J194" s="35"/>
      <c r="K194" s="35"/>
      <c r="L194" s="35"/>
      <c r="M194" s="35"/>
      <c r="N194" s="35"/>
      <c r="O194" s="35"/>
    </row>
    <row r="195" spans="1:15" ht="12" customHeight="1">
      <c r="A195" s="96"/>
      <c r="B195" s="35" t="s">
        <v>499</v>
      </c>
      <c r="C195" s="35"/>
      <c r="D195" s="35"/>
      <c r="E195" s="35"/>
      <c r="F195" s="35"/>
      <c r="G195" s="35"/>
      <c r="H195" s="35"/>
      <c r="I195" s="35"/>
      <c r="J195" s="35"/>
      <c r="K195" s="35"/>
      <c r="L195" s="35"/>
      <c r="M195" s="35"/>
      <c r="N195" s="35"/>
      <c r="O195" s="35"/>
    </row>
    <row r="196" spans="1:15" ht="12">
      <c r="A196" s="96"/>
      <c r="B196" s="155"/>
      <c r="C196" s="155"/>
      <c r="D196" s="155"/>
      <c r="E196" s="155"/>
      <c r="F196" s="155"/>
      <c r="G196" s="155"/>
      <c r="H196" s="155"/>
      <c r="I196" s="155"/>
      <c r="J196" s="155"/>
      <c r="K196" s="155"/>
      <c r="L196" s="155"/>
      <c r="M196" s="155"/>
      <c r="N196" s="155"/>
      <c r="O196" s="155"/>
    </row>
    <row r="198" spans="1:2" ht="12">
      <c r="A198" s="24" t="s">
        <v>118</v>
      </c>
      <c r="B198" s="24" t="s">
        <v>325</v>
      </c>
    </row>
    <row r="199" spans="1:2" ht="12">
      <c r="A199" s="24"/>
      <c r="B199" s="3" t="s">
        <v>329</v>
      </c>
    </row>
    <row r="200" ht="12">
      <c r="A200" s="24"/>
    </row>
    <row r="202" spans="1:15" ht="12">
      <c r="A202" s="96" t="s">
        <v>121</v>
      </c>
      <c r="B202" s="98" t="s">
        <v>119</v>
      </c>
      <c r="C202" s="97"/>
      <c r="D202" s="97"/>
      <c r="E202" s="97"/>
      <c r="F202" s="97"/>
      <c r="G202" s="97"/>
      <c r="H202" s="97"/>
      <c r="I202" s="97"/>
      <c r="J202" s="97"/>
      <c r="K202" s="97"/>
      <c r="L202" s="97"/>
      <c r="M202" s="97"/>
      <c r="N202" s="97"/>
      <c r="O202" s="97"/>
    </row>
    <row r="203" spans="1:16" ht="12">
      <c r="A203" s="38"/>
      <c r="B203" s="35" t="s">
        <v>264</v>
      </c>
      <c r="C203" s="97"/>
      <c r="D203" s="97"/>
      <c r="E203" s="97"/>
      <c r="F203" s="97"/>
      <c r="G203" s="97"/>
      <c r="H203" s="97"/>
      <c r="I203" s="97"/>
      <c r="J203" s="97"/>
      <c r="K203" s="97"/>
      <c r="L203" s="97"/>
      <c r="M203" s="97"/>
      <c r="N203" s="97"/>
      <c r="O203" s="219"/>
      <c r="P203" s="220"/>
    </row>
    <row r="204" spans="1:16" ht="12">
      <c r="A204" s="38"/>
      <c r="B204" s="35"/>
      <c r="C204" s="97"/>
      <c r="D204" s="97"/>
      <c r="E204" s="97"/>
      <c r="F204" s="97"/>
      <c r="G204" s="97"/>
      <c r="H204" s="97"/>
      <c r="I204" s="97"/>
      <c r="J204" s="97"/>
      <c r="K204" s="97"/>
      <c r="L204" s="97"/>
      <c r="M204" s="97"/>
      <c r="N204" s="97"/>
      <c r="O204" s="219"/>
      <c r="P204" s="220"/>
    </row>
    <row r="205" spans="1:16" ht="12">
      <c r="A205" s="38"/>
      <c r="B205" s="308" t="s">
        <v>269</v>
      </c>
      <c r="C205" s="253"/>
      <c r="D205" s="253"/>
      <c r="E205" s="253"/>
      <c r="F205" s="253"/>
      <c r="G205" s="253"/>
      <c r="H205" s="253"/>
      <c r="I205" s="253"/>
      <c r="J205" s="253"/>
      <c r="K205" s="253"/>
      <c r="L205" s="253"/>
      <c r="M205" s="253"/>
      <c r="N205" s="253"/>
      <c r="O205" s="253"/>
      <c r="P205" s="220"/>
    </row>
    <row r="206" spans="1:16" ht="12">
      <c r="A206" s="38"/>
      <c r="B206" s="253"/>
      <c r="C206" s="253"/>
      <c r="D206" s="253"/>
      <c r="E206" s="253"/>
      <c r="F206" s="253"/>
      <c r="G206" s="253"/>
      <c r="H206" s="253"/>
      <c r="I206" s="253"/>
      <c r="J206" s="253"/>
      <c r="K206" s="253"/>
      <c r="L206" s="253"/>
      <c r="M206" s="253"/>
      <c r="N206" s="253"/>
      <c r="O206" s="253"/>
      <c r="P206" s="220"/>
    </row>
    <row r="207" spans="1:16" ht="12.75">
      <c r="A207" s="38"/>
      <c r="B207" s="213"/>
      <c r="C207" s="213"/>
      <c r="D207" s="213"/>
      <c r="E207" s="213"/>
      <c r="F207" s="213"/>
      <c r="G207" s="213"/>
      <c r="H207" s="213"/>
      <c r="I207" s="213"/>
      <c r="J207" s="213"/>
      <c r="K207" s="225" t="s">
        <v>13</v>
      </c>
      <c r="L207" s="213"/>
      <c r="M207" s="225" t="s">
        <v>266</v>
      </c>
      <c r="N207" s="213"/>
      <c r="O207" s="213"/>
      <c r="P207" s="220"/>
    </row>
    <row r="208" spans="1:16" ht="12.75">
      <c r="A208" s="38"/>
      <c r="B208" s="213"/>
      <c r="C208" s="213"/>
      <c r="D208" s="213"/>
      <c r="E208" s="213"/>
      <c r="K208" s="206" t="s">
        <v>144</v>
      </c>
      <c r="L208" s="193"/>
      <c r="M208" s="337" t="s">
        <v>144</v>
      </c>
      <c r="N208" s="337"/>
      <c r="O208" s="213"/>
      <c r="P208" s="220"/>
    </row>
    <row r="209" spans="1:16" ht="13.5" thickBot="1">
      <c r="A209" s="38"/>
      <c r="B209" s="213"/>
      <c r="C209" s="213"/>
      <c r="D209" s="213"/>
      <c r="E209" s="213"/>
      <c r="F209" s="226" t="s">
        <v>265</v>
      </c>
      <c r="G209" s="213"/>
      <c r="H209" s="226"/>
      <c r="I209" s="213"/>
      <c r="J209" s="213"/>
      <c r="K209" s="228" t="s">
        <v>268</v>
      </c>
      <c r="L209" s="227"/>
      <c r="M209" s="335">
        <v>1009</v>
      </c>
      <c r="N209" s="336"/>
      <c r="O209" s="227"/>
      <c r="P209" s="220"/>
    </row>
    <row r="210" spans="1:16" ht="12.75">
      <c r="A210" s="38"/>
      <c r="B210" s="213"/>
      <c r="C210" s="213"/>
      <c r="D210" s="213"/>
      <c r="E210" s="213"/>
      <c r="F210" s="213"/>
      <c r="G210" s="213"/>
      <c r="H210" s="213"/>
      <c r="I210" s="213"/>
      <c r="J210" s="213"/>
      <c r="K210" s="213"/>
      <c r="L210" s="213"/>
      <c r="M210" s="213"/>
      <c r="N210" s="213"/>
      <c r="O210" s="213"/>
      <c r="P210" s="220"/>
    </row>
    <row r="211" spans="1:16" ht="12.75">
      <c r="A211" s="38"/>
      <c r="B211" s="213"/>
      <c r="C211" s="213"/>
      <c r="D211" s="213"/>
      <c r="E211" s="213"/>
      <c r="F211" s="229" t="s">
        <v>267</v>
      </c>
      <c r="G211" s="213"/>
      <c r="H211" s="213"/>
      <c r="I211" s="213"/>
      <c r="J211" s="213"/>
      <c r="K211" s="213"/>
      <c r="L211" s="213"/>
      <c r="M211" s="213"/>
      <c r="N211" s="213"/>
      <c r="O211" s="213"/>
      <c r="P211" s="220"/>
    </row>
    <row r="212" spans="1:16" ht="12.75">
      <c r="A212" s="38"/>
      <c r="B212" s="213"/>
      <c r="C212" s="213"/>
      <c r="D212" s="213"/>
      <c r="E212" s="213"/>
      <c r="F212" s="213"/>
      <c r="G212" s="213"/>
      <c r="H212" s="213"/>
      <c r="I212" s="213"/>
      <c r="J212" s="213"/>
      <c r="K212" s="213"/>
      <c r="L212" s="213"/>
      <c r="M212" s="213"/>
      <c r="N212" s="213"/>
      <c r="O212" s="213"/>
      <c r="P212" s="220"/>
    </row>
    <row r="214" spans="1:15" ht="12">
      <c r="A214" s="96" t="s">
        <v>326</v>
      </c>
      <c r="B214" s="98" t="s">
        <v>330</v>
      </c>
      <c r="C214" s="97"/>
      <c r="D214" s="97"/>
      <c r="E214" s="97"/>
      <c r="F214" s="97"/>
      <c r="G214" s="97"/>
      <c r="H214" s="97"/>
      <c r="I214" s="97"/>
      <c r="J214" s="97"/>
      <c r="K214" s="97"/>
      <c r="L214" s="97"/>
      <c r="M214" s="97"/>
      <c r="N214" s="97"/>
      <c r="O214" s="97"/>
    </row>
    <row r="215" spans="1:15" ht="12">
      <c r="A215" s="38"/>
      <c r="B215" s="35" t="s">
        <v>331</v>
      </c>
      <c r="C215" s="97"/>
      <c r="D215" s="97"/>
      <c r="E215" s="97"/>
      <c r="F215" s="97"/>
      <c r="G215" s="97"/>
      <c r="H215" s="97"/>
      <c r="I215" s="97"/>
      <c r="J215" s="97"/>
      <c r="K215" s="97"/>
      <c r="L215" s="97"/>
      <c r="M215" s="97"/>
      <c r="N215" s="97"/>
      <c r="O215" s="97"/>
    </row>
    <row r="216" spans="1:15" ht="12">
      <c r="A216" s="38"/>
      <c r="B216" s="35"/>
      <c r="C216" s="97"/>
      <c r="D216" s="97"/>
      <c r="E216" s="97"/>
      <c r="F216" s="97"/>
      <c r="G216" s="97"/>
      <c r="H216" s="97"/>
      <c r="I216" s="97"/>
      <c r="J216" s="97"/>
      <c r="K216" s="97"/>
      <c r="L216" s="97"/>
      <c r="M216" s="97"/>
      <c r="N216" s="97"/>
      <c r="O216" s="97"/>
    </row>
    <row r="217" spans="1:15" ht="12">
      <c r="A217" s="38"/>
      <c r="B217" s="35"/>
      <c r="C217" s="35"/>
      <c r="D217" s="35"/>
      <c r="E217" s="35"/>
      <c r="F217" s="35"/>
      <c r="G217" s="35"/>
      <c r="H217" s="35"/>
      <c r="I217" s="35"/>
      <c r="J217" s="35"/>
      <c r="K217" s="35"/>
      <c r="L217" s="35"/>
      <c r="M217" s="35"/>
      <c r="N217" s="35"/>
      <c r="O217" s="35"/>
    </row>
    <row r="218" spans="1:15" ht="12">
      <c r="A218" s="96" t="s">
        <v>327</v>
      </c>
      <c r="B218" s="98" t="s">
        <v>114</v>
      </c>
      <c r="C218" s="35"/>
      <c r="D218" s="35"/>
      <c r="E218" s="35"/>
      <c r="F218" s="35"/>
      <c r="G218" s="35"/>
      <c r="H218" s="35"/>
      <c r="I218" s="35"/>
      <c r="J218" s="35"/>
      <c r="K218" s="35"/>
      <c r="L218" s="35"/>
      <c r="M218" s="35"/>
      <c r="N218" s="35"/>
      <c r="O218" s="35"/>
    </row>
    <row r="219" spans="1:15" ht="12" customHeight="1">
      <c r="A219" s="96"/>
      <c r="B219" s="196" t="s">
        <v>280</v>
      </c>
      <c r="C219" s="241" t="s">
        <v>40</v>
      </c>
      <c r="D219" s="241"/>
      <c r="E219" s="241"/>
      <c r="F219" s="241"/>
      <c r="G219" s="241"/>
      <c r="H219" s="241"/>
      <c r="I219" s="241"/>
      <c r="J219" s="241"/>
      <c r="K219" s="241"/>
      <c r="L219" s="241"/>
      <c r="M219" s="241"/>
      <c r="N219" s="241"/>
      <c r="O219" s="241"/>
    </row>
    <row r="220" spans="1:15" ht="12" customHeight="1">
      <c r="A220" s="96"/>
      <c r="B220" s="143"/>
      <c r="C220" s="241"/>
      <c r="D220" s="241"/>
      <c r="E220" s="241"/>
      <c r="F220" s="241"/>
      <c r="G220" s="241"/>
      <c r="H220" s="241"/>
      <c r="I220" s="241"/>
      <c r="J220" s="241"/>
      <c r="K220" s="241"/>
      <c r="L220" s="241"/>
      <c r="M220" s="241"/>
      <c r="N220" s="241"/>
      <c r="O220" s="241"/>
    </row>
    <row r="221" spans="1:15" ht="12" customHeight="1">
      <c r="A221" s="96"/>
      <c r="B221" s="143"/>
      <c r="C221" s="241"/>
      <c r="D221" s="241"/>
      <c r="E221" s="241"/>
      <c r="F221" s="241"/>
      <c r="G221" s="241"/>
      <c r="H221" s="241"/>
      <c r="I221" s="241"/>
      <c r="J221" s="241"/>
      <c r="K221" s="241"/>
      <c r="L221" s="241"/>
      <c r="M221" s="241"/>
      <c r="N221" s="241"/>
      <c r="O221" s="241"/>
    </row>
    <row r="222" spans="1:15" ht="12" customHeight="1">
      <c r="A222" s="96"/>
      <c r="B222" s="143"/>
      <c r="C222" s="241"/>
      <c r="D222" s="241"/>
      <c r="E222" s="241"/>
      <c r="F222" s="241"/>
      <c r="G222" s="241"/>
      <c r="H222" s="241"/>
      <c r="I222" s="241"/>
      <c r="J222" s="241"/>
      <c r="K222" s="241"/>
      <c r="L222" s="241"/>
      <c r="M222" s="241"/>
      <c r="N222" s="241"/>
      <c r="O222" s="241"/>
    </row>
    <row r="223" spans="1:15" ht="12" customHeight="1">
      <c r="A223" s="96"/>
      <c r="B223" s="143"/>
      <c r="C223" s="241"/>
      <c r="D223" s="241"/>
      <c r="E223" s="241"/>
      <c r="F223" s="241"/>
      <c r="G223" s="241"/>
      <c r="H223" s="241"/>
      <c r="I223" s="241"/>
      <c r="J223" s="241"/>
      <c r="K223" s="241"/>
      <c r="L223" s="241"/>
      <c r="M223" s="241"/>
      <c r="N223" s="241"/>
      <c r="O223" s="241"/>
    </row>
    <row r="224" spans="1:15" ht="12" customHeight="1">
      <c r="A224" s="96"/>
      <c r="B224" s="143"/>
      <c r="C224" s="241"/>
      <c r="D224" s="241"/>
      <c r="E224" s="241"/>
      <c r="F224" s="241"/>
      <c r="G224" s="241"/>
      <c r="H224" s="241"/>
      <c r="I224" s="241"/>
      <c r="J224" s="241"/>
      <c r="K224" s="241"/>
      <c r="L224" s="241"/>
      <c r="M224" s="241"/>
      <c r="N224" s="241"/>
      <c r="O224" s="241"/>
    </row>
    <row r="225" spans="1:15" ht="12" customHeight="1">
      <c r="A225" s="96"/>
      <c r="B225" s="143"/>
      <c r="C225" s="143"/>
      <c r="D225" s="143"/>
      <c r="E225" s="143"/>
      <c r="F225" s="143"/>
      <c r="G225" s="143"/>
      <c r="H225" s="143"/>
      <c r="I225" s="143"/>
      <c r="J225" s="143"/>
      <c r="K225" s="143"/>
      <c r="L225" s="143"/>
      <c r="M225" s="143"/>
      <c r="N225" s="143"/>
      <c r="O225" s="143"/>
    </row>
    <row r="226" spans="1:15" ht="12" customHeight="1">
      <c r="A226" s="96"/>
      <c r="B226" s="154"/>
      <c r="C226" s="241" t="s">
        <v>277</v>
      </c>
      <c r="D226" s="241"/>
      <c r="E226" s="241"/>
      <c r="F226" s="241"/>
      <c r="G226" s="241"/>
      <c r="H226" s="241"/>
      <c r="I226" s="241"/>
      <c r="J226" s="241"/>
      <c r="K226" s="241"/>
      <c r="L226" s="241"/>
      <c r="M226" s="241"/>
      <c r="N226" s="241"/>
      <c r="O226" s="241"/>
    </row>
    <row r="227" spans="1:15" ht="12" customHeight="1">
      <c r="A227" s="96"/>
      <c r="B227" s="143"/>
      <c r="C227" s="241"/>
      <c r="D227" s="241"/>
      <c r="E227" s="241"/>
      <c r="F227" s="241"/>
      <c r="G227" s="241"/>
      <c r="H227" s="241"/>
      <c r="I227" s="241"/>
      <c r="J227" s="241"/>
      <c r="K227" s="241"/>
      <c r="L227" s="241"/>
      <c r="M227" s="241"/>
      <c r="N227" s="241"/>
      <c r="O227" s="241"/>
    </row>
    <row r="228" spans="1:15" ht="12" customHeight="1">
      <c r="A228" s="96"/>
      <c r="B228" s="143"/>
      <c r="C228" s="241"/>
      <c r="D228" s="241"/>
      <c r="E228" s="241"/>
      <c r="F228" s="241"/>
      <c r="G228" s="241"/>
      <c r="H228" s="241"/>
      <c r="I228" s="241"/>
      <c r="J228" s="241"/>
      <c r="K228" s="241"/>
      <c r="L228" s="241"/>
      <c r="M228" s="241"/>
      <c r="N228" s="241"/>
      <c r="O228" s="241"/>
    </row>
    <row r="229" spans="1:15" ht="12" customHeight="1">
      <c r="A229" s="96"/>
      <c r="B229" s="143"/>
      <c r="C229" s="241"/>
      <c r="D229" s="241"/>
      <c r="E229" s="241"/>
      <c r="F229" s="241"/>
      <c r="G229" s="241"/>
      <c r="H229" s="241"/>
      <c r="I229" s="241"/>
      <c r="J229" s="241"/>
      <c r="K229" s="241"/>
      <c r="L229" s="241"/>
      <c r="M229" s="241"/>
      <c r="N229" s="241"/>
      <c r="O229" s="241"/>
    </row>
    <row r="230" spans="1:15" ht="12" customHeight="1">
      <c r="A230" s="96"/>
      <c r="B230" s="143"/>
      <c r="C230" s="241"/>
      <c r="D230" s="241"/>
      <c r="E230" s="241"/>
      <c r="F230" s="241"/>
      <c r="G230" s="241"/>
      <c r="H230" s="241"/>
      <c r="I230" s="241"/>
      <c r="J230" s="241"/>
      <c r="K230" s="241"/>
      <c r="L230" s="241"/>
      <c r="M230" s="241"/>
      <c r="N230" s="241"/>
      <c r="O230" s="241"/>
    </row>
    <row r="231" spans="1:15" ht="12" customHeight="1">
      <c r="A231" s="96"/>
      <c r="B231" s="143"/>
      <c r="C231" s="241"/>
      <c r="D231" s="241"/>
      <c r="E231" s="241"/>
      <c r="F231" s="241"/>
      <c r="G231" s="241"/>
      <c r="H231" s="241"/>
      <c r="I231" s="241"/>
      <c r="J231" s="241"/>
      <c r="K231" s="241"/>
      <c r="L231" s="241"/>
      <c r="M231" s="241"/>
      <c r="N231" s="241"/>
      <c r="O231" s="241"/>
    </row>
    <row r="232" spans="1:15" ht="12">
      <c r="A232" s="38"/>
      <c r="B232" s="35"/>
      <c r="C232" s="35"/>
      <c r="D232" s="35"/>
      <c r="E232" s="35"/>
      <c r="F232" s="35"/>
      <c r="G232" s="35"/>
      <c r="H232" s="35"/>
      <c r="I232" s="35"/>
      <c r="J232" s="35"/>
      <c r="K232" s="35"/>
      <c r="L232" s="35"/>
      <c r="M232" s="35"/>
      <c r="N232" s="35"/>
      <c r="O232" s="35"/>
    </row>
    <row r="233" spans="1:15" ht="12" customHeight="1">
      <c r="A233" s="38"/>
      <c r="B233" s="154"/>
      <c r="C233" s="241" t="s">
        <v>279</v>
      </c>
      <c r="D233" s="241"/>
      <c r="E233" s="241"/>
      <c r="F233" s="241"/>
      <c r="G233" s="241"/>
      <c r="H233" s="241"/>
      <c r="I233" s="241"/>
      <c r="J233" s="241"/>
      <c r="K233" s="241"/>
      <c r="L233" s="241"/>
      <c r="M233" s="241"/>
      <c r="N233" s="241"/>
      <c r="O233" s="241"/>
    </row>
    <row r="234" spans="1:15" ht="12">
      <c r="A234" s="38"/>
      <c r="B234" s="154"/>
      <c r="C234" s="241"/>
      <c r="D234" s="241"/>
      <c r="E234" s="241"/>
      <c r="F234" s="241"/>
      <c r="G234" s="241"/>
      <c r="H234" s="241"/>
      <c r="I234" s="241"/>
      <c r="J234" s="241"/>
      <c r="K234" s="241"/>
      <c r="L234" s="241"/>
      <c r="M234" s="241"/>
      <c r="N234" s="241"/>
      <c r="O234" s="241"/>
    </row>
    <row r="235" spans="1:15" ht="12">
      <c r="A235" s="38"/>
      <c r="B235" s="154"/>
      <c r="C235" s="241"/>
      <c r="D235" s="241"/>
      <c r="E235" s="241"/>
      <c r="F235" s="241"/>
      <c r="G235" s="241"/>
      <c r="H235" s="241"/>
      <c r="I235" s="241"/>
      <c r="J235" s="241"/>
      <c r="K235" s="241"/>
      <c r="L235" s="241"/>
      <c r="M235" s="241"/>
      <c r="N235" s="241"/>
      <c r="O235" s="241"/>
    </row>
    <row r="236" spans="1:15" ht="12">
      <c r="A236" s="38"/>
      <c r="B236" s="154"/>
      <c r="C236" s="241"/>
      <c r="D236" s="241"/>
      <c r="E236" s="241"/>
      <c r="F236" s="241"/>
      <c r="G236" s="241"/>
      <c r="H236" s="241"/>
      <c r="I236" s="241"/>
      <c r="J236" s="241"/>
      <c r="K236" s="241"/>
      <c r="L236" s="241"/>
      <c r="M236" s="241"/>
      <c r="N236" s="241"/>
      <c r="O236" s="241"/>
    </row>
    <row r="237" spans="1:15" ht="12">
      <c r="A237" s="38"/>
      <c r="B237" s="154"/>
      <c r="C237" s="241"/>
      <c r="D237" s="241"/>
      <c r="E237" s="241"/>
      <c r="F237" s="241"/>
      <c r="G237" s="241"/>
      <c r="H237" s="241"/>
      <c r="I237" s="241"/>
      <c r="J237" s="241"/>
      <c r="K237" s="241"/>
      <c r="L237" s="241"/>
      <c r="M237" s="241"/>
      <c r="N237" s="241"/>
      <c r="O237" s="241"/>
    </row>
    <row r="238" spans="1:15" ht="12">
      <c r="A238" s="38"/>
      <c r="B238" s="154"/>
      <c r="C238" s="241"/>
      <c r="D238" s="241"/>
      <c r="E238" s="241"/>
      <c r="F238" s="241"/>
      <c r="G238" s="241"/>
      <c r="H238" s="241"/>
      <c r="I238" s="241"/>
      <c r="J238" s="241"/>
      <c r="K238" s="241"/>
      <c r="L238" s="241"/>
      <c r="M238" s="241"/>
      <c r="N238" s="241"/>
      <c r="O238" s="241"/>
    </row>
    <row r="239" spans="1:15" ht="12">
      <c r="A239" s="38"/>
      <c r="B239" s="154"/>
      <c r="C239" s="241"/>
      <c r="D239" s="241"/>
      <c r="E239" s="241"/>
      <c r="F239" s="241"/>
      <c r="G239" s="241"/>
      <c r="H239" s="241"/>
      <c r="I239" s="241"/>
      <c r="J239" s="241"/>
      <c r="K239" s="241"/>
      <c r="L239" s="241"/>
      <c r="M239" s="241"/>
      <c r="N239" s="241"/>
      <c r="O239" s="241"/>
    </row>
    <row r="240" spans="1:15" ht="12">
      <c r="A240" s="38"/>
      <c r="B240" s="154"/>
      <c r="C240" s="241"/>
      <c r="D240" s="241"/>
      <c r="E240" s="241"/>
      <c r="F240" s="241"/>
      <c r="G240" s="241"/>
      <c r="H240" s="241"/>
      <c r="I240" s="241"/>
      <c r="J240" s="241"/>
      <c r="K240" s="241"/>
      <c r="L240" s="241"/>
      <c r="M240" s="241"/>
      <c r="N240" s="241"/>
      <c r="O240" s="241"/>
    </row>
    <row r="241" spans="1:15" ht="12">
      <c r="A241" s="38"/>
      <c r="B241" s="154"/>
      <c r="C241" s="172"/>
      <c r="D241" s="172"/>
      <c r="E241" s="172"/>
      <c r="F241" s="172"/>
      <c r="G241" s="172"/>
      <c r="H241" s="172"/>
      <c r="I241" s="172"/>
      <c r="J241" s="172"/>
      <c r="K241" s="172"/>
      <c r="L241" s="172"/>
      <c r="M241" s="172"/>
      <c r="N241" s="172"/>
      <c r="O241" s="172"/>
    </row>
    <row r="242" spans="1:15" ht="12">
      <c r="A242" s="38"/>
      <c r="B242" s="154"/>
      <c r="C242" s="241" t="s">
        <v>36</v>
      </c>
      <c r="D242" s="241"/>
      <c r="E242" s="241"/>
      <c r="F242" s="241"/>
      <c r="G242" s="241"/>
      <c r="H242" s="241"/>
      <c r="I242" s="241"/>
      <c r="J242" s="241"/>
      <c r="K242" s="241"/>
      <c r="L242" s="241"/>
      <c r="M242" s="241"/>
      <c r="N242" s="241"/>
      <c r="O242" s="241"/>
    </row>
    <row r="243" spans="1:15" ht="12">
      <c r="A243" s="38"/>
      <c r="B243" s="154"/>
      <c r="C243" s="241"/>
      <c r="D243" s="241"/>
      <c r="E243" s="241"/>
      <c r="F243" s="241"/>
      <c r="G243" s="241"/>
      <c r="H243" s="241"/>
      <c r="I243" s="241"/>
      <c r="J243" s="241"/>
      <c r="K243" s="241"/>
      <c r="L243" s="241"/>
      <c r="M243" s="241"/>
      <c r="N243" s="241"/>
      <c r="O243" s="241"/>
    </row>
    <row r="244" spans="1:15" ht="12">
      <c r="A244" s="38"/>
      <c r="B244" s="154"/>
      <c r="C244" s="172"/>
      <c r="D244" s="172"/>
      <c r="E244" s="172"/>
      <c r="F244" s="172"/>
      <c r="G244" s="172"/>
      <c r="H244" s="172"/>
      <c r="I244" s="172"/>
      <c r="J244" s="172"/>
      <c r="K244" s="172"/>
      <c r="L244" s="172"/>
      <c r="M244" s="172"/>
      <c r="N244" s="172"/>
      <c r="O244" s="172"/>
    </row>
    <row r="245" spans="1:16" ht="12" customHeight="1">
      <c r="A245" s="38"/>
      <c r="B245" s="154"/>
      <c r="C245" s="254" t="s">
        <v>38</v>
      </c>
      <c r="D245" s="254"/>
      <c r="E245" s="254"/>
      <c r="F245" s="254"/>
      <c r="G245" s="254"/>
      <c r="H245" s="254"/>
      <c r="I245" s="254"/>
      <c r="J245" s="254"/>
      <c r="K245" s="254"/>
      <c r="L245" s="254"/>
      <c r="M245" s="254"/>
      <c r="N245" s="254"/>
      <c r="O245" s="254"/>
      <c r="P245" s="171"/>
    </row>
    <row r="246" spans="1:16" ht="12" customHeight="1">
      <c r="A246" s="38"/>
      <c r="B246" s="154"/>
      <c r="C246" s="254"/>
      <c r="D246" s="254"/>
      <c r="E246" s="254"/>
      <c r="F246" s="254"/>
      <c r="G246" s="254"/>
      <c r="H246" s="254"/>
      <c r="I246" s="254"/>
      <c r="J246" s="254"/>
      <c r="K246" s="254"/>
      <c r="L246" s="254"/>
      <c r="M246" s="254"/>
      <c r="N246" s="254"/>
      <c r="O246" s="254"/>
      <c r="P246" s="171"/>
    </row>
    <row r="247" spans="1:16" ht="12" customHeight="1">
      <c r="A247" s="38"/>
      <c r="B247" s="154"/>
      <c r="C247" s="254"/>
      <c r="D247" s="254"/>
      <c r="E247" s="254"/>
      <c r="F247" s="254"/>
      <c r="G247" s="254"/>
      <c r="H247" s="254"/>
      <c r="I247" s="254"/>
      <c r="J247" s="254"/>
      <c r="K247" s="254"/>
      <c r="L247" s="254"/>
      <c r="M247" s="254"/>
      <c r="N247" s="254"/>
      <c r="O247" s="254"/>
      <c r="P247" s="171"/>
    </row>
    <row r="248" spans="1:16" ht="12" customHeight="1">
      <c r="A248" s="38"/>
      <c r="B248" s="154"/>
      <c r="C248" s="254"/>
      <c r="D248" s="254"/>
      <c r="E248" s="254"/>
      <c r="F248" s="254"/>
      <c r="G248" s="254"/>
      <c r="H248" s="254"/>
      <c r="I248" s="254"/>
      <c r="J248" s="254"/>
      <c r="K248" s="254"/>
      <c r="L248" s="254"/>
      <c r="M248" s="254"/>
      <c r="N248" s="254"/>
      <c r="O248" s="254"/>
      <c r="P248" s="171"/>
    </row>
    <row r="249" spans="1:15" ht="12">
      <c r="A249" s="38"/>
      <c r="B249" s="154"/>
      <c r="C249" s="154"/>
      <c r="D249" s="172"/>
      <c r="E249" s="172"/>
      <c r="F249" s="172"/>
      <c r="G249" s="172"/>
      <c r="H249" s="172"/>
      <c r="I249" s="172"/>
      <c r="J249" s="172"/>
      <c r="K249" s="172"/>
      <c r="L249" s="172"/>
      <c r="M249" s="172"/>
      <c r="N249" s="172"/>
      <c r="O249" s="172"/>
    </row>
    <row r="250" spans="1:15" ht="12">
      <c r="A250" s="38"/>
      <c r="B250" s="154"/>
      <c r="C250" s="308" t="s">
        <v>504</v>
      </c>
      <c r="D250" s="288"/>
      <c r="E250" s="288"/>
      <c r="F250" s="288"/>
      <c r="G250" s="288"/>
      <c r="H250" s="288"/>
      <c r="I250" s="288"/>
      <c r="J250" s="288"/>
      <c r="K250" s="288"/>
      <c r="L250" s="288"/>
      <c r="M250" s="288"/>
      <c r="N250" s="288"/>
      <c r="O250" s="288"/>
    </row>
    <row r="251" spans="1:15" ht="12">
      <c r="A251" s="38"/>
      <c r="B251" s="154"/>
      <c r="C251" s="288"/>
      <c r="D251" s="288"/>
      <c r="E251" s="288"/>
      <c r="F251" s="288"/>
      <c r="G251" s="288"/>
      <c r="H251" s="288"/>
      <c r="I251" s="288"/>
      <c r="J251" s="288"/>
      <c r="K251" s="288"/>
      <c r="L251" s="288"/>
      <c r="M251" s="288"/>
      <c r="N251" s="288"/>
      <c r="O251" s="288"/>
    </row>
    <row r="252" spans="1:15" ht="12">
      <c r="A252" s="38"/>
      <c r="B252" s="154"/>
      <c r="C252" s="288"/>
      <c r="D252" s="288"/>
      <c r="E252" s="288"/>
      <c r="F252" s="288"/>
      <c r="G252" s="288"/>
      <c r="H252" s="288"/>
      <c r="I252" s="288"/>
      <c r="J252" s="288"/>
      <c r="K252" s="288"/>
      <c r="L252" s="288"/>
      <c r="M252" s="288"/>
      <c r="N252" s="288"/>
      <c r="O252" s="288"/>
    </row>
    <row r="253" spans="1:15" ht="12">
      <c r="A253" s="38"/>
      <c r="B253" s="154"/>
      <c r="C253" s="288"/>
      <c r="D253" s="288"/>
      <c r="E253" s="288"/>
      <c r="F253" s="288"/>
      <c r="G253" s="288"/>
      <c r="H253" s="288"/>
      <c r="I253" s="288"/>
      <c r="J253" s="288"/>
      <c r="K253" s="288"/>
      <c r="L253" s="288"/>
      <c r="M253" s="288"/>
      <c r="N253" s="288"/>
      <c r="O253" s="288"/>
    </row>
    <row r="254" spans="1:15" ht="12">
      <c r="A254" s="38"/>
      <c r="B254" s="154"/>
      <c r="C254" s="288"/>
      <c r="D254" s="288"/>
      <c r="E254" s="288"/>
      <c r="F254" s="288"/>
      <c r="G254" s="288"/>
      <c r="H254" s="288"/>
      <c r="I254" s="288"/>
      <c r="J254" s="288"/>
      <c r="K254" s="288"/>
      <c r="L254" s="288"/>
      <c r="M254" s="288"/>
      <c r="N254" s="288"/>
      <c r="O254" s="288"/>
    </row>
    <row r="255" spans="1:15" ht="12">
      <c r="A255" s="38"/>
      <c r="B255" s="154"/>
      <c r="C255" s="288"/>
      <c r="D255" s="288"/>
      <c r="E255" s="288"/>
      <c r="F255" s="288"/>
      <c r="G255" s="288"/>
      <c r="H255" s="288"/>
      <c r="I255" s="288"/>
      <c r="J255" s="288"/>
      <c r="K255" s="288"/>
      <c r="L255" s="288"/>
      <c r="M255" s="288"/>
      <c r="N255" s="288"/>
      <c r="O255" s="288"/>
    </row>
    <row r="256" spans="1:15" ht="12">
      <c r="A256" s="38"/>
      <c r="B256" s="154"/>
      <c r="C256" s="288"/>
      <c r="D256" s="288"/>
      <c r="E256" s="288"/>
      <c r="F256" s="288"/>
      <c r="G256" s="288"/>
      <c r="H256" s="288"/>
      <c r="I256" s="288"/>
      <c r="J256" s="288"/>
      <c r="K256" s="288"/>
      <c r="L256" s="288"/>
      <c r="M256" s="288"/>
      <c r="N256" s="288"/>
      <c r="O256" s="288"/>
    </row>
    <row r="257" spans="1:15" ht="12">
      <c r="A257" s="38"/>
      <c r="B257" s="154"/>
      <c r="C257" s="288"/>
      <c r="D257" s="288"/>
      <c r="E257" s="288"/>
      <c r="F257" s="288"/>
      <c r="G257" s="288"/>
      <c r="H257" s="288"/>
      <c r="I257" s="288"/>
      <c r="J257" s="288"/>
      <c r="K257" s="288"/>
      <c r="L257" s="288"/>
      <c r="M257" s="288"/>
      <c r="N257" s="288"/>
      <c r="O257" s="288"/>
    </row>
    <row r="258" spans="1:15" ht="12">
      <c r="A258" s="38"/>
      <c r="B258" s="154"/>
      <c r="C258" s="288"/>
      <c r="D258" s="288"/>
      <c r="E258" s="288"/>
      <c r="F258" s="288"/>
      <c r="G258" s="288"/>
      <c r="H258" s="288"/>
      <c r="I258" s="288"/>
      <c r="J258" s="288"/>
      <c r="K258" s="288"/>
      <c r="L258" s="288"/>
      <c r="M258" s="288"/>
      <c r="N258" s="288"/>
      <c r="O258" s="288"/>
    </row>
    <row r="259" spans="1:15" ht="12">
      <c r="A259" s="38"/>
      <c r="B259" s="154"/>
      <c r="C259" s="308" t="s">
        <v>505</v>
      </c>
      <c r="D259" s="288"/>
      <c r="E259" s="288"/>
      <c r="F259" s="288"/>
      <c r="G259" s="288"/>
      <c r="H259" s="288"/>
      <c r="I259" s="288"/>
      <c r="J259" s="288"/>
      <c r="K259" s="288"/>
      <c r="L259" s="288"/>
      <c r="M259" s="288"/>
      <c r="N259" s="288"/>
      <c r="O259" s="288"/>
    </row>
    <row r="260" spans="1:15" ht="12">
      <c r="A260" s="38"/>
      <c r="B260" s="154"/>
      <c r="C260" s="288"/>
      <c r="D260" s="288"/>
      <c r="E260" s="288"/>
      <c r="F260" s="288"/>
      <c r="G260" s="288"/>
      <c r="H260" s="288"/>
      <c r="I260" s="288"/>
      <c r="J260" s="288"/>
      <c r="K260" s="288"/>
      <c r="L260" s="288"/>
      <c r="M260" s="288"/>
      <c r="N260" s="288"/>
      <c r="O260" s="288"/>
    </row>
    <row r="261" spans="1:15" ht="12">
      <c r="A261" s="38"/>
      <c r="B261" s="154"/>
      <c r="C261" s="288"/>
      <c r="D261" s="288"/>
      <c r="E261" s="288"/>
      <c r="F261" s="288"/>
      <c r="G261" s="288"/>
      <c r="H261" s="288"/>
      <c r="I261" s="288"/>
      <c r="J261" s="288"/>
      <c r="K261" s="288"/>
      <c r="L261" s="288"/>
      <c r="M261" s="288"/>
      <c r="N261" s="288"/>
      <c r="O261" s="288"/>
    </row>
    <row r="262" spans="1:15" ht="12">
      <c r="A262" s="38"/>
      <c r="B262" s="154"/>
      <c r="C262" s="288"/>
      <c r="D262" s="288"/>
      <c r="E262" s="288"/>
      <c r="F262" s="288"/>
      <c r="G262" s="288"/>
      <c r="H262" s="288"/>
      <c r="I262" s="288"/>
      <c r="J262" s="288"/>
      <c r="K262" s="288"/>
      <c r="L262" s="288"/>
      <c r="M262" s="288"/>
      <c r="N262" s="288"/>
      <c r="O262" s="288"/>
    </row>
    <row r="263" spans="1:15" ht="12">
      <c r="A263" s="38"/>
      <c r="B263" s="154"/>
      <c r="C263" s="288"/>
      <c r="D263" s="288"/>
      <c r="E263" s="288"/>
      <c r="F263" s="288"/>
      <c r="G263" s="288"/>
      <c r="H263" s="288"/>
      <c r="I263" s="288"/>
      <c r="J263" s="288"/>
      <c r="K263" s="288"/>
      <c r="L263" s="288"/>
      <c r="M263" s="288"/>
      <c r="N263" s="288"/>
      <c r="O263" s="288"/>
    </row>
    <row r="264" spans="1:15" ht="12">
      <c r="A264" s="38"/>
      <c r="B264" s="154"/>
      <c r="C264" s="288"/>
      <c r="D264" s="288"/>
      <c r="E264" s="288"/>
      <c r="F264" s="288"/>
      <c r="G264" s="288"/>
      <c r="H264" s="288"/>
      <c r="I264" s="288"/>
      <c r="J264" s="288"/>
      <c r="K264" s="288"/>
      <c r="L264" s="288"/>
      <c r="M264" s="288"/>
      <c r="N264" s="288"/>
      <c r="O264" s="288"/>
    </row>
    <row r="265" spans="1:15" ht="12">
      <c r="A265" s="38"/>
      <c r="B265" s="154"/>
      <c r="C265" s="288"/>
      <c r="D265" s="288"/>
      <c r="E265" s="288"/>
      <c r="F265" s="288"/>
      <c r="G265" s="288"/>
      <c r="H265" s="288"/>
      <c r="I265" s="288"/>
      <c r="J265" s="288"/>
      <c r="K265" s="288"/>
      <c r="L265" s="288"/>
      <c r="M265" s="288"/>
      <c r="N265" s="288"/>
      <c r="O265" s="288"/>
    </row>
    <row r="266" spans="1:15" ht="12">
      <c r="A266" s="38"/>
      <c r="B266" s="154"/>
      <c r="C266" s="288"/>
      <c r="D266" s="288"/>
      <c r="E266" s="288"/>
      <c r="F266" s="288"/>
      <c r="G266" s="288"/>
      <c r="H266" s="288"/>
      <c r="I266" s="288"/>
      <c r="J266" s="288"/>
      <c r="K266" s="288"/>
      <c r="L266" s="288"/>
      <c r="M266" s="288"/>
      <c r="N266" s="288"/>
      <c r="O266" s="288"/>
    </row>
    <row r="267" spans="1:15" ht="12">
      <c r="A267" s="38"/>
      <c r="B267" s="154"/>
      <c r="C267" s="288"/>
      <c r="D267" s="288"/>
      <c r="E267" s="288"/>
      <c r="F267" s="288"/>
      <c r="G267" s="288"/>
      <c r="H267" s="288"/>
      <c r="I267" s="288"/>
      <c r="J267" s="288"/>
      <c r="K267" s="288"/>
      <c r="L267" s="288"/>
      <c r="M267" s="288"/>
      <c r="N267" s="288"/>
      <c r="O267" s="288"/>
    </row>
    <row r="268" spans="1:15" ht="12">
      <c r="A268" s="38"/>
      <c r="B268" s="154"/>
      <c r="C268" s="288"/>
      <c r="D268" s="288"/>
      <c r="E268" s="288"/>
      <c r="F268" s="288"/>
      <c r="G268" s="288"/>
      <c r="H268" s="288"/>
      <c r="I268" s="288"/>
      <c r="J268" s="288"/>
      <c r="K268" s="288"/>
      <c r="L268" s="288"/>
      <c r="M268" s="288"/>
      <c r="N268" s="288"/>
      <c r="O268" s="288"/>
    </row>
    <row r="269" spans="1:15" ht="12">
      <c r="A269" s="38"/>
      <c r="B269" s="154"/>
      <c r="C269" s="308" t="s">
        <v>506</v>
      </c>
      <c r="D269" s="288"/>
      <c r="E269" s="288"/>
      <c r="F269" s="288"/>
      <c r="G269" s="288"/>
      <c r="H269" s="288"/>
      <c r="I269" s="288"/>
      <c r="J269" s="288"/>
      <c r="K269" s="288"/>
      <c r="L269" s="288"/>
      <c r="M269" s="288"/>
      <c r="N269" s="288"/>
      <c r="O269" s="288"/>
    </row>
    <row r="270" spans="1:15" ht="12">
      <c r="A270" s="38"/>
      <c r="B270" s="154"/>
      <c r="C270" s="288"/>
      <c r="D270" s="288"/>
      <c r="E270" s="288"/>
      <c r="F270" s="288"/>
      <c r="G270" s="288"/>
      <c r="H270" s="288"/>
      <c r="I270" s="288"/>
      <c r="J270" s="288"/>
      <c r="K270" s="288"/>
      <c r="L270" s="288"/>
      <c r="M270" s="288"/>
      <c r="N270" s="288"/>
      <c r="O270" s="288"/>
    </row>
    <row r="271" spans="1:15" ht="12">
      <c r="A271" s="38"/>
      <c r="B271" s="154"/>
      <c r="C271" s="288"/>
      <c r="D271" s="288"/>
      <c r="E271" s="288"/>
      <c r="F271" s="288"/>
      <c r="G271" s="288"/>
      <c r="H271" s="288"/>
      <c r="I271" s="288"/>
      <c r="J271" s="288"/>
      <c r="K271" s="288"/>
      <c r="L271" s="288"/>
      <c r="M271" s="288"/>
      <c r="N271" s="288"/>
      <c r="O271" s="288"/>
    </row>
    <row r="272" spans="1:15" ht="12">
      <c r="A272" s="38"/>
      <c r="B272" s="154"/>
      <c r="C272" s="288"/>
      <c r="D272" s="288"/>
      <c r="E272" s="288"/>
      <c r="F272" s="288"/>
      <c r="G272" s="288"/>
      <c r="H272" s="288"/>
      <c r="I272" s="288"/>
      <c r="J272" s="288"/>
      <c r="K272" s="288"/>
      <c r="L272" s="288"/>
      <c r="M272" s="288"/>
      <c r="N272" s="288"/>
      <c r="O272" s="288"/>
    </row>
    <row r="273" spans="1:15" ht="12">
      <c r="A273" s="38"/>
      <c r="B273" s="154"/>
      <c r="C273" s="288"/>
      <c r="D273" s="288"/>
      <c r="E273" s="288"/>
      <c r="F273" s="288"/>
      <c r="G273" s="288"/>
      <c r="H273" s="288"/>
      <c r="I273" s="288"/>
      <c r="J273" s="288"/>
      <c r="K273" s="288"/>
      <c r="L273" s="288"/>
      <c r="M273" s="288"/>
      <c r="N273" s="288"/>
      <c r="O273" s="288"/>
    </row>
    <row r="274" spans="1:15" ht="12">
      <c r="A274" s="38"/>
      <c r="B274" s="154"/>
      <c r="C274" s="288"/>
      <c r="D274" s="288"/>
      <c r="E274" s="288"/>
      <c r="F274" s="288"/>
      <c r="G274" s="288"/>
      <c r="H274" s="288"/>
      <c r="I274" s="288"/>
      <c r="J274" s="288"/>
      <c r="K274" s="288"/>
      <c r="L274" s="288"/>
      <c r="M274" s="288"/>
      <c r="N274" s="288"/>
      <c r="O274" s="288"/>
    </row>
    <row r="275" spans="1:15" ht="12">
      <c r="A275" s="38"/>
      <c r="B275" s="154"/>
      <c r="C275" s="288" t="s">
        <v>276</v>
      </c>
      <c r="D275" s="288"/>
      <c r="E275" s="288"/>
      <c r="F275" s="288"/>
      <c r="G275" s="288"/>
      <c r="H275" s="288"/>
      <c r="I275" s="288"/>
      <c r="J275" s="288"/>
      <c r="K275" s="288"/>
      <c r="L275" s="288"/>
      <c r="M275" s="288"/>
      <c r="N275" s="288"/>
      <c r="O275" s="288"/>
    </row>
    <row r="276" spans="1:15" ht="12">
      <c r="A276" s="38"/>
      <c r="B276" s="154"/>
      <c r="C276" s="288"/>
      <c r="D276" s="288"/>
      <c r="E276" s="288"/>
      <c r="F276" s="288"/>
      <c r="G276" s="288"/>
      <c r="H276" s="288"/>
      <c r="I276" s="288"/>
      <c r="J276" s="288"/>
      <c r="K276" s="288"/>
      <c r="L276" s="288"/>
      <c r="M276" s="288"/>
      <c r="N276" s="288"/>
      <c r="O276" s="288"/>
    </row>
    <row r="277" spans="1:15" ht="12">
      <c r="A277" s="38"/>
      <c r="B277" s="154"/>
      <c r="C277" s="288"/>
      <c r="D277" s="288"/>
      <c r="E277" s="288"/>
      <c r="F277" s="288"/>
      <c r="G277" s="288"/>
      <c r="H277" s="288"/>
      <c r="I277" s="288"/>
      <c r="J277" s="288"/>
      <c r="K277" s="288"/>
      <c r="L277" s="288"/>
      <c r="M277" s="288"/>
      <c r="N277" s="288"/>
      <c r="O277" s="288"/>
    </row>
    <row r="278" spans="1:15" ht="12">
      <c r="A278" s="38"/>
      <c r="B278" s="154"/>
      <c r="C278" s="288"/>
      <c r="D278" s="288"/>
      <c r="E278" s="288"/>
      <c r="F278" s="288"/>
      <c r="G278" s="288"/>
      <c r="H278" s="288"/>
      <c r="I278" s="288"/>
      <c r="J278" s="288"/>
      <c r="K278" s="288"/>
      <c r="L278" s="288"/>
      <c r="M278" s="288"/>
      <c r="N278" s="288"/>
      <c r="O278" s="288"/>
    </row>
    <row r="279" spans="1:15" ht="12">
      <c r="A279" s="38"/>
      <c r="B279" s="154"/>
      <c r="C279" s="288"/>
      <c r="D279" s="288"/>
      <c r="E279" s="288"/>
      <c r="F279" s="288"/>
      <c r="G279" s="288"/>
      <c r="H279" s="288"/>
      <c r="I279" s="288"/>
      <c r="J279" s="288"/>
      <c r="K279" s="288"/>
      <c r="L279" s="288"/>
      <c r="M279" s="288"/>
      <c r="N279" s="288"/>
      <c r="O279" s="288"/>
    </row>
    <row r="280" spans="1:15" ht="12">
      <c r="A280" s="38"/>
      <c r="B280" s="154"/>
      <c r="C280" s="288"/>
      <c r="D280" s="288"/>
      <c r="E280" s="288"/>
      <c r="F280" s="288"/>
      <c r="G280" s="288"/>
      <c r="H280" s="288"/>
      <c r="I280" s="288"/>
      <c r="J280" s="288"/>
      <c r="K280" s="288"/>
      <c r="L280" s="288"/>
      <c r="M280" s="288"/>
      <c r="N280" s="288"/>
      <c r="O280" s="288"/>
    </row>
    <row r="281" spans="1:15" ht="12">
      <c r="A281" s="38"/>
      <c r="B281" s="154"/>
      <c r="C281" s="288"/>
      <c r="D281" s="288"/>
      <c r="E281" s="288"/>
      <c r="F281" s="288"/>
      <c r="G281" s="288"/>
      <c r="H281" s="288"/>
      <c r="I281" s="288"/>
      <c r="J281" s="288"/>
      <c r="K281" s="288"/>
      <c r="L281" s="288"/>
      <c r="M281" s="288"/>
      <c r="N281" s="288"/>
      <c r="O281" s="288"/>
    </row>
    <row r="282" spans="1:15" ht="12">
      <c r="A282" s="38"/>
      <c r="B282" s="154"/>
      <c r="C282" s="288"/>
      <c r="D282" s="288"/>
      <c r="E282" s="288"/>
      <c r="F282" s="288"/>
      <c r="G282" s="288"/>
      <c r="H282" s="288"/>
      <c r="I282" s="288"/>
      <c r="J282" s="288"/>
      <c r="K282" s="288"/>
      <c r="L282" s="288"/>
      <c r="M282" s="288"/>
      <c r="N282" s="288"/>
      <c r="O282" s="288"/>
    </row>
    <row r="283" spans="3:15" ht="12">
      <c r="C283" s="210"/>
      <c r="D283" s="210"/>
      <c r="E283" s="210"/>
      <c r="F283" s="210"/>
      <c r="G283" s="210"/>
      <c r="H283" s="210"/>
      <c r="I283" s="210"/>
      <c r="J283" s="210"/>
      <c r="K283" s="210"/>
      <c r="L283" s="210"/>
      <c r="M283" s="210"/>
      <c r="N283" s="210"/>
      <c r="O283" s="210"/>
    </row>
    <row r="284" spans="2:15" ht="12">
      <c r="B284" s="196" t="s">
        <v>281</v>
      </c>
      <c r="C284" s="259" t="s">
        <v>460</v>
      </c>
      <c r="D284" s="259"/>
      <c r="E284" s="259"/>
      <c r="F284" s="259"/>
      <c r="G284" s="259"/>
      <c r="H284" s="259"/>
      <c r="I284" s="259"/>
      <c r="J284" s="259"/>
      <c r="K284" s="259"/>
      <c r="L284" s="259"/>
      <c r="M284" s="259"/>
      <c r="N284" s="259"/>
      <c r="O284" s="259"/>
    </row>
    <row r="285" spans="2:15" ht="12">
      <c r="B285" s="154"/>
      <c r="C285" s="259"/>
      <c r="D285" s="259"/>
      <c r="E285" s="259"/>
      <c r="F285" s="259"/>
      <c r="G285" s="259"/>
      <c r="H285" s="259"/>
      <c r="I285" s="259"/>
      <c r="J285" s="259"/>
      <c r="K285" s="259"/>
      <c r="L285" s="259"/>
      <c r="M285" s="259"/>
      <c r="N285" s="259"/>
      <c r="O285" s="259"/>
    </row>
    <row r="286" spans="2:15" ht="12">
      <c r="B286" s="154"/>
      <c r="C286" s="259"/>
      <c r="D286" s="259"/>
      <c r="E286" s="259"/>
      <c r="F286" s="259"/>
      <c r="G286" s="259"/>
      <c r="H286" s="259"/>
      <c r="I286" s="259"/>
      <c r="J286" s="259"/>
      <c r="K286" s="259"/>
      <c r="L286" s="259"/>
      <c r="M286" s="259"/>
      <c r="N286" s="259"/>
      <c r="O286" s="259"/>
    </row>
    <row r="287" spans="2:15" ht="12">
      <c r="B287" s="154"/>
      <c r="C287" s="259"/>
      <c r="D287" s="259"/>
      <c r="E287" s="259"/>
      <c r="F287" s="259"/>
      <c r="G287" s="259"/>
      <c r="H287" s="259"/>
      <c r="I287" s="259"/>
      <c r="J287" s="259"/>
      <c r="K287" s="259"/>
      <c r="L287" s="259"/>
      <c r="M287" s="259"/>
      <c r="N287" s="259"/>
      <c r="O287" s="259"/>
    </row>
    <row r="288" spans="2:15" ht="12">
      <c r="B288" s="154"/>
      <c r="C288" s="259"/>
      <c r="D288" s="259"/>
      <c r="E288" s="259"/>
      <c r="F288" s="259"/>
      <c r="G288" s="259"/>
      <c r="H288" s="259"/>
      <c r="I288" s="259"/>
      <c r="J288" s="259"/>
      <c r="K288" s="259"/>
      <c r="L288" s="259"/>
      <c r="M288" s="259"/>
      <c r="N288" s="259"/>
      <c r="O288" s="259"/>
    </row>
    <row r="289" spans="2:15" ht="12.75">
      <c r="B289" s="197"/>
      <c r="C289" s="197"/>
      <c r="D289" s="197"/>
      <c r="E289" s="197"/>
      <c r="F289" s="197"/>
      <c r="G289" s="197"/>
      <c r="H289" s="197"/>
      <c r="I289" s="197"/>
      <c r="J289" s="197"/>
      <c r="K289" s="197"/>
      <c r="L289" s="197"/>
      <c r="M289" s="197"/>
      <c r="N289" s="197"/>
      <c r="O289" s="197"/>
    </row>
    <row r="290" spans="2:15" ht="12">
      <c r="B290" s="196" t="s">
        <v>294</v>
      </c>
      <c r="C290" s="259" t="s">
        <v>519</v>
      </c>
      <c r="D290" s="259"/>
      <c r="E290" s="259"/>
      <c r="F290" s="259"/>
      <c r="G290" s="259"/>
      <c r="H290" s="259"/>
      <c r="I290" s="259"/>
      <c r="J290" s="259"/>
      <c r="K290" s="259"/>
      <c r="L290" s="259"/>
      <c r="M290" s="259"/>
      <c r="N290" s="259"/>
      <c r="O290" s="259"/>
    </row>
    <row r="291" spans="3:15" ht="12">
      <c r="C291" s="259"/>
      <c r="D291" s="259"/>
      <c r="E291" s="259"/>
      <c r="F291" s="259"/>
      <c r="G291" s="259"/>
      <c r="H291" s="259"/>
      <c r="I291" s="259"/>
      <c r="J291" s="259"/>
      <c r="K291" s="259"/>
      <c r="L291" s="259"/>
      <c r="M291" s="259"/>
      <c r="N291" s="259"/>
      <c r="O291" s="259"/>
    </row>
    <row r="292" spans="3:15" ht="12">
      <c r="C292" s="259"/>
      <c r="D292" s="259"/>
      <c r="E292" s="259"/>
      <c r="F292" s="259"/>
      <c r="G292" s="259"/>
      <c r="H292" s="259"/>
      <c r="I292" s="259"/>
      <c r="J292" s="259"/>
      <c r="K292" s="259"/>
      <c r="L292" s="259"/>
      <c r="M292" s="259"/>
      <c r="N292" s="259"/>
      <c r="O292" s="259"/>
    </row>
    <row r="293" spans="2:15" ht="12">
      <c r="B293" s="155"/>
      <c r="C293" s="155"/>
      <c r="D293" s="155"/>
      <c r="E293" s="155"/>
      <c r="F293" s="155"/>
      <c r="G293" s="155"/>
      <c r="H293" s="155"/>
      <c r="I293" s="155"/>
      <c r="J293" s="155"/>
      <c r="K293" s="155"/>
      <c r="L293" s="155"/>
      <c r="M293" s="155"/>
      <c r="N293" s="155"/>
      <c r="O293" s="155"/>
    </row>
    <row r="294" spans="2:15" ht="12">
      <c r="B294" s="196" t="s">
        <v>295</v>
      </c>
      <c r="C294" s="259" t="s">
        <v>509</v>
      </c>
      <c r="D294" s="259"/>
      <c r="E294" s="259"/>
      <c r="F294" s="259"/>
      <c r="G294" s="259"/>
      <c r="H294" s="259"/>
      <c r="I294" s="259"/>
      <c r="J294" s="259"/>
      <c r="K294" s="259"/>
      <c r="L294" s="259"/>
      <c r="M294" s="259"/>
      <c r="N294" s="259"/>
      <c r="O294" s="259"/>
    </row>
    <row r="295" spans="2:15" ht="12">
      <c r="B295" s="214"/>
      <c r="C295" s="259"/>
      <c r="D295" s="259"/>
      <c r="E295" s="259"/>
      <c r="F295" s="259"/>
      <c r="G295" s="259"/>
      <c r="H295" s="259"/>
      <c r="I295" s="259"/>
      <c r="J295" s="259"/>
      <c r="K295" s="259"/>
      <c r="L295" s="259"/>
      <c r="M295" s="259"/>
      <c r="N295" s="259"/>
      <c r="O295" s="259"/>
    </row>
    <row r="296" spans="2:15" ht="12">
      <c r="B296" s="214"/>
      <c r="C296" s="259"/>
      <c r="D296" s="259"/>
      <c r="E296" s="259"/>
      <c r="F296" s="259"/>
      <c r="G296" s="259"/>
      <c r="H296" s="259"/>
      <c r="I296" s="259"/>
      <c r="J296" s="259"/>
      <c r="K296" s="259"/>
      <c r="L296" s="259"/>
      <c r="M296" s="259"/>
      <c r="N296" s="259"/>
      <c r="O296" s="259"/>
    </row>
    <row r="297" spans="2:15" ht="12">
      <c r="B297" s="214"/>
      <c r="C297" s="259"/>
      <c r="D297" s="259"/>
      <c r="E297" s="259"/>
      <c r="F297" s="259"/>
      <c r="G297" s="259"/>
      <c r="H297" s="259"/>
      <c r="I297" s="259"/>
      <c r="J297" s="259"/>
      <c r="K297" s="259"/>
      <c r="L297" s="259"/>
      <c r="M297" s="259"/>
      <c r="N297" s="259"/>
      <c r="O297" s="259"/>
    </row>
    <row r="298" spans="2:15" ht="12">
      <c r="B298" s="214"/>
      <c r="C298" s="259"/>
      <c r="D298" s="259"/>
      <c r="E298" s="259"/>
      <c r="F298" s="259"/>
      <c r="G298" s="259"/>
      <c r="H298" s="259"/>
      <c r="I298" s="259"/>
      <c r="J298" s="259"/>
      <c r="K298" s="259"/>
      <c r="L298" s="259"/>
      <c r="M298" s="259"/>
      <c r="N298" s="259"/>
      <c r="O298" s="259"/>
    </row>
    <row r="299" spans="2:15" ht="12">
      <c r="B299" s="214"/>
      <c r="C299" s="259"/>
      <c r="D299" s="259"/>
      <c r="E299" s="259"/>
      <c r="F299" s="259"/>
      <c r="G299" s="259"/>
      <c r="H299" s="259"/>
      <c r="I299" s="259"/>
      <c r="J299" s="259"/>
      <c r="K299" s="259"/>
      <c r="L299" s="259"/>
      <c r="M299" s="259"/>
      <c r="N299" s="259"/>
      <c r="O299" s="259"/>
    </row>
    <row r="300" spans="2:15" ht="12">
      <c r="B300" s="214"/>
      <c r="C300" s="215"/>
      <c r="D300" s="215"/>
      <c r="E300" s="215"/>
      <c r="F300" s="215"/>
      <c r="G300" s="215"/>
      <c r="H300" s="215"/>
      <c r="I300" s="215"/>
      <c r="J300" s="215"/>
      <c r="K300" s="215"/>
      <c r="L300" s="215"/>
      <c r="M300" s="215"/>
      <c r="N300" s="215"/>
      <c r="O300" s="215"/>
    </row>
    <row r="301" spans="2:15" ht="12">
      <c r="B301" s="196" t="s">
        <v>296</v>
      </c>
      <c r="C301" s="259" t="s">
        <v>461</v>
      </c>
      <c r="D301" s="260"/>
      <c r="E301" s="260"/>
      <c r="F301" s="260"/>
      <c r="G301" s="260"/>
      <c r="H301" s="260"/>
      <c r="I301" s="260"/>
      <c r="J301" s="260"/>
      <c r="K301" s="260"/>
      <c r="L301" s="260"/>
      <c r="M301" s="260"/>
      <c r="N301" s="260"/>
      <c r="O301" s="260"/>
    </row>
    <row r="302" spans="2:15" ht="12">
      <c r="B302" s="214"/>
      <c r="C302" s="260"/>
      <c r="D302" s="260"/>
      <c r="E302" s="260"/>
      <c r="F302" s="260"/>
      <c r="G302" s="260"/>
      <c r="H302" s="260"/>
      <c r="I302" s="260"/>
      <c r="J302" s="260"/>
      <c r="K302" s="260"/>
      <c r="L302" s="260"/>
      <c r="M302" s="260"/>
      <c r="N302" s="260"/>
      <c r="O302" s="260"/>
    </row>
    <row r="303" spans="2:15" ht="12">
      <c r="B303" s="214"/>
      <c r="C303" s="215"/>
      <c r="D303" s="215"/>
      <c r="E303" s="215"/>
      <c r="F303" s="215"/>
      <c r="G303" s="215"/>
      <c r="H303" s="215"/>
      <c r="I303" s="215"/>
      <c r="J303" s="215"/>
      <c r="K303" s="215"/>
      <c r="L303" s="215"/>
      <c r="M303" s="215"/>
      <c r="N303" s="215"/>
      <c r="O303" s="215"/>
    </row>
    <row r="304" spans="2:15" ht="12">
      <c r="B304" s="196" t="s">
        <v>297</v>
      </c>
      <c r="C304" s="261" t="s">
        <v>462</v>
      </c>
      <c r="D304" s="262"/>
      <c r="E304" s="262"/>
      <c r="F304" s="262"/>
      <c r="G304" s="262"/>
      <c r="H304" s="262"/>
      <c r="I304" s="262"/>
      <c r="J304" s="262"/>
      <c r="K304" s="262"/>
      <c r="L304" s="262"/>
      <c r="M304" s="262"/>
      <c r="N304" s="262"/>
      <c r="O304" s="262"/>
    </row>
    <row r="305" spans="3:15" ht="12">
      <c r="C305" s="262"/>
      <c r="D305" s="262"/>
      <c r="E305" s="262"/>
      <c r="F305" s="262"/>
      <c r="G305" s="262"/>
      <c r="H305" s="262"/>
      <c r="I305" s="262"/>
      <c r="J305" s="262"/>
      <c r="K305" s="262"/>
      <c r="L305" s="262"/>
      <c r="M305" s="262"/>
      <c r="N305" s="262"/>
      <c r="O305" s="262"/>
    </row>
    <row r="306" spans="3:15" ht="12">
      <c r="C306" s="262"/>
      <c r="D306" s="262"/>
      <c r="E306" s="262"/>
      <c r="F306" s="262"/>
      <c r="G306" s="262"/>
      <c r="H306" s="262"/>
      <c r="I306" s="262"/>
      <c r="J306" s="262"/>
      <c r="K306" s="262"/>
      <c r="L306" s="262"/>
      <c r="M306" s="262"/>
      <c r="N306" s="262"/>
      <c r="O306" s="262"/>
    </row>
    <row r="307" spans="3:15" ht="12">
      <c r="C307" s="262"/>
      <c r="D307" s="262"/>
      <c r="E307" s="262"/>
      <c r="F307" s="262"/>
      <c r="G307" s="262"/>
      <c r="H307" s="262"/>
      <c r="I307" s="262"/>
      <c r="J307" s="262"/>
      <c r="K307" s="262"/>
      <c r="L307" s="262"/>
      <c r="M307" s="262"/>
      <c r="N307" s="262"/>
      <c r="O307" s="262"/>
    </row>
    <row r="308" spans="3:15" ht="12">
      <c r="C308" s="262"/>
      <c r="D308" s="262"/>
      <c r="E308" s="262"/>
      <c r="F308" s="262"/>
      <c r="G308" s="262"/>
      <c r="H308" s="262"/>
      <c r="I308" s="262"/>
      <c r="J308" s="262"/>
      <c r="K308" s="262"/>
      <c r="L308" s="262"/>
      <c r="M308" s="262"/>
      <c r="N308" s="262"/>
      <c r="O308" s="262"/>
    </row>
    <row r="309" spans="3:15" ht="12">
      <c r="C309" s="262"/>
      <c r="D309" s="262"/>
      <c r="E309" s="262"/>
      <c r="F309" s="262"/>
      <c r="G309" s="262"/>
      <c r="H309" s="262"/>
      <c r="I309" s="262"/>
      <c r="J309" s="262"/>
      <c r="K309" s="262"/>
      <c r="L309" s="262"/>
      <c r="M309" s="262"/>
      <c r="N309" s="262"/>
      <c r="O309" s="262"/>
    </row>
    <row r="310" spans="3:15" ht="12">
      <c r="C310" s="262"/>
      <c r="D310" s="262"/>
      <c r="E310" s="262"/>
      <c r="F310" s="262"/>
      <c r="G310" s="262"/>
      <c r="H310" s="262"/>
      <c r="I310" s="262"/>
      <c r="J310" s="262"/>
      <c r="K310" s="262"/>
      <c r="L310" s="262"/>
      <c r="M310" s="262"/>
      <c r="N310" s="262"/>
      <c r="O310" s="262"/>
    </row>
    <row r="311" spans="3:15" ht="12">
      <c r="C311" s="262"/>
      <c r="D311" s="262"/>
      <c r="E311" s="262"/>
      <c r="F311" s="262"/>
      <c r="G311" s="262"/>
      <c r="H311" s="262"/>
      <c r="I311" s="262"/>
      <c r="J311" s="262"/>
      <c r="K311" s="262"/>
      <c r="L311" s="262"/>
      <c r="M311" s="262"/>
      <c r="N311" s="262"/>
      <c r="O311" s="262"/>
    </row>
    <row r="312" spans="3:15" ht="12">
      <c r="C312" s="263"/>
      <c r="D312" s="263"/>
      <c r="E312" s="263"/>
      <c r="F312" s="263"/>
      <c r="G312" s="263"/>
      <c r="H312" s="263"/>
      <c r="I312" s="263"/>
      <c r="J312" s="263"/>
      <c r="K312" s="263"/>
      <c r="L312" s="263"/>
      <c r="M312" s="263"/>
      <c r="N312" s="263"/>
      <c r="O312" s="263"/>
    </row>
    <row r="313" spans="3:15" ht="12">
      <c r="C313" s="33"/>
      <c r="D313" s="33"/>
      <c r="E313" s="33"/>
      <c r="F313" s="33"/>
      <c r="G313" s="33"/>
      <c r="H313" s="33"/>
      <c r="I313" s="33"/>
      <c r="J313" s="33"/>
      <c r="K313" s="33"/>
      <c r="L313" s="33"/>
      <c r="M313" s="33"/>
      <c r="N313" s="33"/>
      <c r="O313" s="33"/>
    </row>
    <row r="314" spans="3:15" ht="12">
      <c r="C314" s="35" t="s">
        <v>463</v>
      </c>
      <c r="D314" s="35"/>
      <c r="E314" s="35"/>
      <c r="F314" s="35"/>
      <c r="G314" s="35"/>
      <c r="H314" s="35"/>
      <c r="I314" s="35"/>
      <c r="J314" s="35"/>
      <c r="K314" s="35"/>
      <c r="L314" s="35"/>
      <c r="M314" s="35"/>
      <c r="N314" s="35"/>
      <c r="O314" s="35"/>
    </row>
    <row r="315" spans="3:15" ht="12">
      <c r="C315" s="34" t="s">
        <v>204</v>
      </c>
      <c r="D315" s="257" t="s">
        <v>466</v>
      </c>
      <c r="E315" s="257"/>
      <c r="F315" s="257"/>
      <c r="G315" s="257"/>
      <c r="H315" s="257"/>
      <c r="I315" s="257"/>
      <c r="J315" s="257"/>
      <c r="K315" s="257"/>
      <c r="L315" s="257"/>
      <c r="M315" s="257"/>
      <c r="N315" s="257"/>
      <c r="O315" s="257"/>
    </row>
    <row r="316" spans="3:15" ht="12">
      <c r="C316" s="35"/>
      <c r="D316" s="257"/>
      <c r="E316" s="257"/>
      <c r="F316" s="257"/>
      <c r="G316" s="257"/>
      <c r="H316" s="257"/>
      <c r="I316" s="257"/>
      <c r="J316" s="257"/>
      <c r="K316" s="257"/>
      <c r="L316" s="257"/>
      <c r="M316" s="257"/>
      <c r="N316" s="257"/>
      <c r="O316" s="257"/>
    </row>
    <row r="317" spans="3:15" ht="12">
      <c r="C317" s="35"/>
      <c r="D317" s="264"/>
      <c r="E317" s="264"/>
      <c r="F317" s="264"/>
      <c r="G317" s="264"/>
      <c r="H317" s="264"/>
      <c r="I317" s="264"/>
      <c r="J317" s="264"/>
      <c r="K317" s="264"/>
      <c r="L317" s="264"/>
      <c r="M317" s="264"/>
      <c r="N317" s="264"/>
      <c r="O317" s="264"/>
    </row>
    <row r="318" spans="3:15" ht="12">
      <c r="C318" s="34" t="s">
        <v>204</v>
      </c>
      <c r="D318" s="257" t="s">
        <v>467</v>
      </c>
      <c r="E318" s="257"/>
      <c r="F318" s="257"/>
      <c r="G318" s="257"/>
      <c r="H318" s="257"/>
      <c r="I318" s="257"/>
      <c r="J318" s="257"/>
      <c r="K318" s="257"/>
      <c r="L318" s="257"/>
      <c r="M318" s="257"/>
      <c r="N318" s="257"/>
      <c r="O318" s="257"/>
    </row>
    <row r="319" spans="3:15" ht="12">
      <c r="C319" s="35"/>
      <c r="D319" s="257"/>
      <c r="E319" s="257"/>
      <c r="F319" s="257"/>
      <c r="G319" s="257"/>
      <c r="H319" s="257"/>
      <c r="I319" s="257"/>
      <c r="J319" s="257"/>
      <c r="K319" s="257"/>
      <c r="L319" s="257"/>
      <c r="M319" s="257"/>
      <c r="N319" s="257"/>
      <c r="O319" s="257"/>
    </row>
    <row r="320" spans="3:15" ht="12">
      <c r="C320" s="35"/>
      <c r="D320" s="264"/>
      <c r="E320" s="264"/>
      <c r="F320" s="264"/>
      <c r="G320" s="264"/>
      <c r="H320" s="264"/>
      <c r="I320" s="264"/>
      <c r="J320" s="264"/>
      <c r="K320" s="264"/>
      <c r="L320" s="264"/>
      <c r="M320" s="264"/>
      <c r="N320" s="264"/>
      <c r="O320" s="264"/>
    </row>
    <row r="321" spans="3:15" ht="12">
      <c r="C321" s="34" t="s">
        <v>204</v>
      </c>
      <c r="D321" s="257" t="s">
        <v>468</v>
      </c>
      <c r="E321" s="257"/>
      <c r="F321" s="257"/>
      <c r="G321" s="257"/>
      <c r="H321" s="257"/>
      <c r="I321" s="257"/>
      <c r="J321" s="257"/>
      <c r="K321" s="257"/>
      <c r="L321" s="257"/>
      <c r="M321" s="257"/>
      <c r="N321" s="257"/>
      <c r="O321" s="257"/>
    </row>
    <row r="322" spans="3:15" ht="12">
      <c r="C322" s="35"/>
      <c r="D322" s="257"/>
      <c r="E322" s="257"/>
      <c r="F322" s="257"/>
      <c r="G322" s="257"/>
      <c r="H322" s="257"/>
      <c r="I322" s="257"/>
      <c r="J322" s="257"/>
      <c r="K322" s="257"/>
      <c r="L322" s="257"/>
      <c r="M322" s="257"/>
      <c r="N322" s="257"/>
      <c r="O322" s="257"/>
    </row>
    <row r="323" spans="3:15" ht="12">
      <c r="C323" s="35"/>
      <c r="D323" s="35"/>
      <c r="E323" s="35"/>
      <c r="F323" s="35"/>
      <c r="G323" s="35"/>
      <c r="H323" s="35"/>
      <c r="I323" s="35"/>
      <c r="J323" s="35"/>
      <c r="K323" s="35"/>
      <c r="L323" s="35"/>
      <c r="M323" s="35"/>
      <c r="N323" s="35"/>
      <c r="O323" s="35"/>
    </row>
    <row r="324" spans="3:15" ht="12">
      <c r="C324" s="258" t="s">
        <v>469</v>
      </c>
      <c r="D324" s="258"/>
      <c r="E324" s="258"/>
      <c r="F324" s="258"/>
      <c r="G324" s="258"/>
      <c r="H324" s="258"/>
      <c r="I324" s="258"/>
      <c r="J324" s="258"/>
      <c r="K324" s="258"/>
      <c r="L324" s="258"/>
      <c r="M324" s="258"/>
      <c r="N324" s="258"/>
      <c r="O324" s="258"/>
    </row>
    <row r="325" spans="3:15" ht="12">
      <c r="C325" s="34" t="s">
        <v>204</v>
      </c>
      <c r="D325" s="99" t="s">
        <v>470</v>
      </c>
      <c r="E325" s="94"/>
      <c r="F325" s="94"/>
      <c r="G325" s="94"/>
      <c r="H325" s="94"/>
      <c r="I325" s="94"/>
      <c r="J325" s="94"/>
      <c r="K325" s="94"/>
      <c r="L325" s="94"/>
      <c r="M325" s="94"/>
      <c r="N325" s="94"/>
      <c r="O325" s="94"/>
    </row>
    <row r="326" spans="3:15" ht="12">
      <c r="C326" s="34" t="s">
        <v>204</v>
      </c>
      <c r="D326" s="99" t="s">
        <v>471</v>
      </c>
      <c r="E326" s="94"/>
      <c r="F326" s="94"/>
      <c r="G326" s="94"/>
      <c r="H326" s="94"/>
      <c r="I326" s="94"/>
      <c r="J326" s="94"/>
      <c r="K326" s="94"/>
      <c r="L326" s="94"/>
      <c r="M326" s="94"/>
      <c r="N326" s="94"/>
      <c r="O326" s="94"/>
    </row>
    <row r="327" spans="3:15" ht="12">
      <c r="C327" s="34" t="s">
        <v>204</v>
      </c>
      <c r="D327" s="99" t="s">
        <v>472</v>
      </c>
      <c r="E327" s="94"/>
      <c r="F327" s="94"/>
      <c r="G327" s="94"/>
      <c r="H327" s="94"/>
      <c r="I327" s="94"/>
      <c r="J327" s="94"/>
      <c r="K327" s="94"/>
      <c r="L327" s="94"/>
      <c r="M327" s="94"/>
      <c r="N327" s="94"/>
      <c r="O327" s="94"/>
    </row>
    <row r="328" spans="3:15" ht="12">
      <c r="C328" s="34" t="s">
        <v>204</v>
      </c>
      <c r="D328" s="99" t="s">
        <v>473</v>
      </c>
      <c r="E328" s="94"/>
      <c r="F328" s="94"/>
      <c r="G328" s="94"/>
      <c r="H328" s="94"/>
      <c r="I328" s="94"/>
      <c r="J328" s="94"/>
      <c r="K328" s="94"/>
      <c r="L328" s="94"/>
      <c r="M328" s="94"/>
      <c r="N328" s="94"/>
      <c r="O328" s="94"/>
    </row>
    <row r="329" spans="3:15" ht="12">
      <c r="C329" s="34" t="s">
        <v>204</v>
      </c>
      <c r="D329" s="99" t="s">
        <v>474</v>
      </c>
      <c r="E329" s="35"/>
      <c r="F329" s="35"/>
      <c r="G329" s="35"/>
      <c r="H329" s="35"/>
      <c r="I329" s="35"/>
      <c r="J329" s="35"/>
      <c r="K329" s="35"/>
      <c r="L329" s="35"/>
      <c r="M329" s="35"/>
      <c r="N329" s="35"/>
      <c r="O329" s="35"/>
    </row>
    <row r="330" spans="3:15" ht="12">
      <c r="C330" s="34" t="s">
        <v>204</v>
      </c>
      <c r="D330" s="99" t="s">
        <v>475</v>
      </c>
      <c r="E330" s="35"/>
      <c r="F330" s="35"/>
      <c r="G330" s="35"/>
      <c r="H330" s="35"/>
      <c r="I330" s="35"/>
      <c r="J330" s="35"/>
      <c r="K330" s="35"/>
      <c r="L330" s="35"/>
      <c r="M330" s="35"/>
      <c r="N330" s="35"/>
      <c r="O330" s="35"/>
    </row>
    <row r="331" spans="3:15" ht="12">
      <c r="C331" s="34" t="s">
        <v>204</v>
      </c>
      <c r="D331" s="99" t="s">
        <v>476</v>
      </c>
      <c r="E331" s="35"/>
      <c r="F331" s="35"/>
      <c r="G331" s="35"/>
      <c r="H331" s="35"/>
      <c r="I331" s="35"/>
      <c r="J331" s="35"/>
      <c r="K331" s="35"/>
      <c r="L331" s="35"/>
      <c r="M331" s="35"/>
      <c r="N331" s="35"/>
      <c r="O331" s="35"/>
    </row>
    <row r="332" spans="3:15" ht="12">
      <c r="C332" s="34"/>
      <c r="D332" s="99"/>
      <c r="E332" s="35"/>
      <c r="F332" s="35"/>
      <c r="G332" s="35"/>
      <c r="H332" s="35"/>
      <c r="I332" s="35"/>
      <c r="J332" s="35"/>
      <c r="K332" s="35"/>
      <c r="L332" s="35"/>
      <c r="M332" s="35"/>
      <c r="N332" s="35"/>
      <c r="O332" s="35"/>
    </row>
    <row r="333" spans="3:15" ht="12">
      <c r="C333" s="35"/>
      <c r="D333" s="35"/>
      <c r="E333" s="35"/>
      <c r="F333" s="35"/>
      <c r="G333" s="35"/>
      <c r="H333" s="35"/>
      <c r="I333" s="35"/>
      <c r="J333" s="35"/>
      <c r="K333" s="35"/>
      <c r="L333" s="35"/>
      <c r="M333" s="35"/>
      <c r="N333" s="35"/>
      <c r="O333" s="35"/>
    </row>
    <row r="334" spans="3:15" ht="12">
      <c r="C334" s="35"/>
      <c r="D334" s="35"/>
      <c r="E334" s="35"/>
      <c r="F334" s="35"/>
      <c r="G334" s="35"/>
      <c r="H334" s="35"/>
      <c r="I334" s="35"/>
      <c r="J334" s="35"/>
      <c r="K334" s="35"/>
      <c r="L334" s="35"/>
      <c r="M334" s="35"/>
      <c r="N334" s="35"/>
      <c r="O334" s="35"/>
    </row>
    <row r="335" spans="3:15" ht="12">
      <c r="C335" s="35"/>
      <c r="D335" s="35"/>
      <c r="E335" s="35"/>
      <c r="F335" s="35"/>
      <c r="G335" s="35"/>
      <c r="H335" s="35"/>
      <c r="I335" s="35"/>
      <c r="J335" s="35"/>
      <c r="K335" s="35"/>
      <c r="L335" s="35"/>
      <c r="M335" s="35"/>
      <c r="N335" s="35"/>
      <c r="O335" s="35"/>
    </row>
    <row r="336" spans="3:15" ht="12">
      <c r="C336" s="35"/>
      <c r="D336" s="35"/>
      <c r="E336" s="35"/>
      <c r="F336" s="35"/>
      <c r="G336" s="35"/>
      <c r="H336" s="35"/>
      <c r="I336" s="35"/>
      <c r="J336" s="35"/>
      <c r="K336" s="35"/>
      <c r="L336" s="35"/>
      <c r="M336" s="35"/>
      <c r="N336" s="35"/>
      <c r="O336" s="35"/>
    </row>
    <row r="337" spans="3:15" ht="12">
      <c r="C337" s="35"/>
      <c r="D337" s="35"/>
      <c r="E337" s="35"/>
      <c r="F337" s="35"/>
      <c r="G337" s="35"/>
      <c r="H337" s="35"/>
      <c r="I337" s="35"/>
      <c r="J337" s="35"/>
      <c r="K337" s="35"/>
      <c r="L337" s="35"/>
      <c r="M337" s="35"/>
      <c r="N337" s="35"/>
      <c r="O337" s="35"/>
    </row>
    <row r="338" spans="3:15" ht="12">
      <c r="C338" s="35"/>
      <c r="D338" s="35"/>
      <c r="E338" s="35"/>
      <c r="F338" s="35"/>
      <c r="G338" s="35"/>
      <c r="H338" s="35"/>
      <c r="I338" s="35"/>
      <c r="J338" s="35"/>
      <c r="K338" s="35"/>
      <c r="L338" s="35"/>
      <c r="M338" s="35"/>
      <c r="N338" s="35"/>
      <c r="O338" s="35"/>
    </row>
    <row r="339" spans="3:15" ht="12">
      <c r="C339" s="35"/>
      <c r="D339" s="35"/>
      <c r="E339" s="35"/>
      <c r="F339" s="35"/>
      <c r="G339" s="35"/>
      <c r="H339" s="35"/>
      <c r="I339" s="35"/>
      <c r="J339" s="35"/>
      <c r="K339" s="35"/>
      <c r="L339" s="35"/>
      <c r="M339" s="35"/>
      <c r="N339" s="35"/>
      <c r="O339" s="35"/>
    </row>
    <row r="340" spans="3:15" ht="12">
      <c r="C340" s="35"/>
      <c r="D340" s="35"/>
      <c r="E340" s="35"/>
      <c r="F340" s="35"/>
      <c r="G340" s="35"/>
      <c r="H340" s="35"/>
      <c r="I340" s="35"/>
      <c r="J340" s="35"/>
      <c r="K340" s="35"/>
      <c r="L340" s="35"/>
      <c r="M340" s="35"/>
      <c r="N340" s="35"/>
      <c r="O340" s="35"/>
    </row>
    <row r="341" spans="3:15" ht="12">
      <c r="C341" s="35"/>
      <c r="D341" s="35"/>
      <c r="E341" s="35"/>
      <c r="F341" s="35"/>
      <c r="G341" s="35"/>
      <c r="H341" s="35"/>
      <c r="I341" s="35"/>
      <c r="J341" s="35"/>
      <c r="K341" s="35"/>
      <c r="L341" s="35"/>
      <c r="M341" s="35"/>
      <c r="N341" s="35"/>
      <c r="O341" s="35"/>
    </row>
    <row r="342" spans="3:15" ht="12">
      <c r="C342" s="35"/>
      <c r="D342" s="35"/>
      <c r="E342" s="35"/>
      <c r="F342" s="35"/>
      <c r="G342" s="35"/>
      <c r="H342" s="35"/>
      <c r="I342" s="35"/>
      <c r="J342" s="35"/>
      <c r="K342" s="35"/>
      <c r="L342" s="35"/>
      <c r="M342" s="35"/>
      <c r="N342" s="35"/>
      <c r="O342" s="35"/>
    </row>
    <row r="343" spans="3:15" ht="12">
      <c r="C343" s="35"/>
      <c r="D343" s="35"/>
      <c r="E343" s="35"/>
      <c r="F343" s="35"/>
      <c r="G343" s="35"/>
      <c r="H343" s="35"/>
      <c r="I343" s="35"/>
      <c r="J343" s="35"/>
      <c r="K343" s="35"/>
      <c r="L343" s="35"/>
      <c r="M343" s="35"/>
      <c r="N343" s="35"/>
      <c r="O343" s="35"/>
    </row>
    <row r="344" spans="3:15" ht="12">
      <c r="C344" s="35"/>
      <c r="D344" s="35"/>
      <c r="E344" s="35"/>
      <c r="F344" s="35"/>
      <c r="G344" s="35"/>
      <c r="H344" s="35"/>
      <c r="I344" s="35"/>
      <c r="J344" s="35"/>
      <c r="K344" s="35"/>
      <c r="L344" s="35"/>
      <c r="M344" s="35"/>
      <c r="N344" s="35"/>
      <c r="O344" s="35"/>
    </row>
    <row r="345" spans="3:15" ht="12">
      <c r="C345" s="35"/>
      <c r="D345" s="35"/>
      <c r="E345" s="35"/>
      <c r="F345" s="35"/>
      <c r="G345" s="35"/>
      <c r="H345" s="35"/>
      <c r="I345" s="35"/>
      <c r="J345" s="35"/>
      <c r="K345" s="35"/>
      <c r="L345" s="35"/>
      <c r="M345" s="35"/>
      <c r="N345" s="35"/>
      <c r="O345" s="35"/>
    </row>
    <row r="346" spans="3:15" ht="12">
      <c r="C346" s="35"/>
      <c r="D346" s="35"/>
      <c r="E346" s="35"/>
      <c r="F346" s="35"/>
      <c r="G346" s="35"/>
      <c r="H346" s="35"/>
      <c r="I346" s="35"/>
      <c r="J346" s="35"/>
      <c r="K346" s="35"/>
      <c r="L346" s="35"/>
      <c r="M346" s="35"/>
      <c r="N346" s="35"/>
      <c r="O346" s="35"/>
    </row>
    <row r="347" spans="3:15" ht="12">
      <c r="C347" s="35"/>
      <c r="D347" s="35"/>
      <c r="E347" s="35"/>
      <c r="F347" s="35"/>
      <c r="G347" s="35"/>
      <c r="H347" s="35"/>
      <c r="I347" s="35"/>
      <c r="J347" s="35"/>
      <c r="K347" s="35"/>
      <c r="L347" s="35"/>
      <c r="M347" s="35"/>
      <c r="N347" s="35"/>
      <c r="O347" s="35"/>
    </row>
    <row r="348" spans="3:15" ht="12">
      <c r="C348" s="35"/>
      <c r="D348" s="35"/>
      <c r="E348" s="35"/>
      <c r="F348" s="35"/>
      <c r="G348" s="35"/>
      <c r="H348" s="35"/>
      <c r="I348" s="35"/>
      <c r="J348" s="35"/>
      <c r="K348" s="35"/>
      <c r="L348" s="35"/>
      <c r="M348" s="35"/>
      <c r="N348" s="35"/>
      <c r="O348" s="35"/>
    </row>
    <row r="349" spans="3:15" ht="12">
      <c r="C349" s="35"/>
      <c r="D349" s="35"/>
      <c r="E349" s="35"/>
      <c r="F349" s="35"/>
      <c r="G349" s="35"/>
      <c r="H349" s="35"/>
      <c r="I349" s="35"/>
      <c r="J349" s="35"/>
      <c r="K349" s="35"/>
      <c r="L349" s="35"/>
      <c r="M349" s="35"/>
      <c r="N349" s="35"/>
      <c r="O349" s="35"/>
    </row>
    <row r="350" spans="3:15" ht="12">
      <c r="C350" s="35"/>
      <c r="D350" s="35"/>
      <c r="E350" s="35"/>
      <c r="F350" s="35"/>
      <c r="G350" s="35"/>
      <c r="H350" s="35"/>
      <c r="I350" s="35"/>
      <c r="J350" s="35"/>
      <c r="K350" s="35"/>
      <c r="L350" s="35"/>
      <c r="M350" s="35"/>
      <c r="N350" s="35"/>
      <c r="O350" s="35"/>
    </row>
    <row r="351" spans="3:15" ht="12">
      <c r="C351" s="35"/>
      <c r="D351" s="35"/>
      <c r="E351" s="35"/>
      <c r="F351" s="35"/>
      <c r="G351" s="35"/>
      <c r="H351" s="35"/>
      <c r="I351" s="35"/>
      <c r="J351" s="35"/>
      <c r="K351" s="35"/>
      <c r="L351" s="35"/>
      <c r="M351" s="35"/>
      <c r="N351" s="35"/>
      <c r="O351" s="35"/>
    </row>
    <row r="352" spans="3:15" ht="12">
      <c r="C352" s="35"/>
      <c r="D352" s="35"/>
      <c r="E352" s="35"/>
      <c r="F352" s="35"/>
      <c r="G352" s="35"/>
      <c r="H352" s="35"/>
      <c r="I352" s="35"/>
      <c r="J352" s="35"/>
      <c r="K352" s="35"/>
      <c r="L352" s="35"/>
      <c r="M352" s="35"/>
      <c r="N352" s="35"/>
      <c r="O352" s="35"/>
    </row>
    <row r="353" spans="3:15" ht="12">
      <c r="C353" s="35"/>
      <c r="D353" s="35"/>
      <c r="E353" s="35"/>
      <c r="F353" s="35"/>
      <c r="G353" s="35"/>
      <c r="H353" s="35"/>
      <c r="I353" s="35"/>
      <c r="J353" s="35"/>
      <c r="K353" s="35"/>
      <c r="L353" s="35"/>
      <c r="M353" s="35"/>
      <c r="N353" s="35"/>
      <c r="O353" s="35"/>
    </row>
    <row r="354" spans="3:15" ht="12">
      <c r="C354" s="35"/>
      <c r="D354" s="35"/>
      <c r="E354" s="35"/>
      <c r="F354" s="35"/>
      <c r="G354" s="35"/>
      <c r="H354" s="35"/>
      <c r="I354" s="35"/>
      <c r="J354" s="35"/>
      <c r="K354" s="35"/>
      <c r="L354" s="35"/>
      <c r="M354" s="35"/>
      <c r="N354" s="35"/>
      <c r="O354" s="35"/>
    </row>
    <row r="355" spans="3:15" ht="12">
      <c r="C355" s="35"/>
      <c r="D355" s="35"/>
      <c r="E355" s="35"/>
      <c r="F355" s="35"/>
      <c r="G355" s="35"/>
      <c r="H355" s="35"/>
      <c r="I355" s="35"/>
      <c r="J355" s="35"/>
      <c r="K355" s="35"/>
      <c r="L355" s="35"/>
      <c r="M355" s="35"/>
      <c r="N355" s="35"/>
      <c r="O355" s="35"/>
    </row>
    <row r="356" spans="3:15" ht="12">
      <c r="C356" s="35"/>
      <c r="D356" s="35"/>
      <c r="E356" s="35"/>
      <c r="F356" s="35"/>
      <c r="G356" s="35"/>
      <c r="H356" s="35"/>
      <c r="I356" s="35"/>
      <c r="J356" s="35"/>
      <c r="K356" s="35"/>
      <c r="L356" s="35"/>
      <c r="M356" s="35"/>
      <c r="N356" s="35"/>
      <c r="O356" s="35"/>
    </row>
    <row r="357" spans="3:15" ht="12">
      <c r="C357" s="35"/>
      <c r="D357" s="35"/>
      <c r="E357" s="35"/>
      <c r="F357" s="35"/>
      <c r="G357" s="35"/>
      <c r="H357" s="35"/>
      <c r="I357" s="35"/>
      <c r="J357" s="35"/>
      <c r="K357" s="35"/>
      <c r="L357" s="35"/>
      <c r="M357" s="35"/>
      <c r="N357" s="35"/>
      <c r="O357" s="35"/>
    </row>
    <row r="358" spans="3:15" ht="12">
      <c r="C358" s="35"/>
      <c r="D358" s="35"/>
      <c r="E358" s="35"/>
      <c r="F358" s="35"/>
      <c r="G358" s="35"/>
      <c r="H358" s="35"/>
      <c r="I358" s="35"/>
      <c r="J358" s="35"/>
      <c r="K358" s="35"/>
      <c r="L358" s="35"/>
      <c r="M358" s="35"/>
      <c r="N358" s="35"/>
      <c r="O358" s="35"/>
    </row>
    <row r="359" spans="3:15" ht="12">
      <c r="C359" s="35"/>
      <c r="D359" s="35"/>
      <c r="E359" s="35"/>
      <c r="F359" s="35"/>
      <c r="G359" s="35"/>
      <c r="H359" s="35"/>
      <c r="I359" s="35"/>
      <c r="J359" s="35"/>
      <c r="K359" s="35"/>
      <c r="L359" s="35"/>
      <c r="M359" s="35"/>
      <c r="N359" s="35"/>
      <c r="O359" s="35"/>
    </row>
    <row r="360" spans="3:15" ht="12">
      <c r="C360" s="35"/>
      <c r="D360" s="35"/>
      <c r="E360" s="35"/>
      <c r="F360" s="35"/>
      <c r="G360" s="35"/>
      <c r="H360" s="35"/>
      <c r="I360" s="35"/>
      <c r="J360" s="35"/>
      <c r="K360" s="35"/>
      <c r="L360" s="35"/>
      <c r="M360" s="35"/>
      <c r="N360" s="35"/>
      <c r="O360" s="35"/>
    </row>
    <row r="361" spans="3:15" ht="12">
      <c r="C361" s="35"/>
      <c r="D361" s="35"/>
      <c r="E361" s="35"/>
      <c r="F361" s="35"/>
      <c r="G361" s="35"/>
      <c r="H361" s="35"/>
      <c r="I361" s="35"/>
      <c r="J361" s="35"/>
      <c r="K361" s="35"/>
      <c r="L361" s="35"/>
      <c r="M361" s="35"/>
      <c r="N361" s="35"/>
      <c r="O361" s="35"/>
    </row>
    <row r="362" spans="3:15" ht="12">
      <c r="C362" s="35"/>
      <c r="D362" s="35"/>
      <c r="E362" s="35"/>
      <c r="F362" s="35"/>
      <c r="G362" s="35"/>
      <c r="H362" s="35"/>
      <c r="I362" s="35"/>
      <c r="J362" s="35"/>
      <c r="K362" s="35"/>
      <c r="L362" s="35"/>
      <c r="M362" s="35"/>
      <c r="N362" s="35"/>
      <c r="O362" s="35"/>
    </row>
  </sheetData>
  <mergeCells count="194">
    <mergeCell ref="C219:O224"/>
    <mergeCell ref="B205:O206"/>
    <mergeCell ref="M209:N209"/>
    <mergeCell ref="M208:N208"/>
    <mergeCell ref="C250:O258"/>
    <mergeCell ref="C259:O268"/>
    <mergeCell ref="C269:O274"/>
    <mergeCell ref="C275:O282"/>
    <mergeCell ref="B157:J157"/>
    <mergeCell ref="K157:L157"/>
    <mergeCell ref="M157:O157"/>
    <mergeCell ref="G60:J60"/>
    <mergeCell ref="G61:H61"/>
    <mergeCell ref="I61:J61"/>
    <mergeCell ref="G62:H62"/>
    <mergeCell ref="I62:J62"/>
    <mergeCell ref="C64:F64"/>
    <mergeCell ref="B155:J155"/>
    <mergeCell ref="K155:L155"/>
    <mergeCell ref="M155:O155"/>
    <mergeCell ref="K156:L156"/>
    <mergeCell ref="M156:O156"/>
    <mergeCell ref="B153:J153"/>
    <mergeCell ref="K153:L153"/>
    <mergeCell ref="M153:O153"/>
    <mergeCell ref="B154:J154"/>
    <mergeCell ref="K154:L154"/>
    <mergeCell ref="M154:O154"/>
    <mergeCell ref="B147:J147"/>
    <mergeCell ref="K147:L147"/>
    <mergeCell ref="M147:O147"/>
    <mergeCell ref="B150:J152"/>
    <mergeCell ref="K150:L151"/>
    <mergeCell ref="M150:O151"/>
    <mergeCell ref="K152:L152"/>
    <mergeCell ref="M152:O152"/>
    <mergeCell ref="B145:J145"/>
    <mergeCell ref="K145:L145"/>
    <mergeCell ref="M145:O145"/>
    <mergeCell ref="K146:L146"/>
    <mergeCell ref="M146:O146"/>
    <mergeCell ref="B143:J143"/>
    <mergeCell ref="K143:L143"/>
    <mergeCell ref="M143:O143"/>
    <mergeCell ref="B144:J144"/>
    <mergeCell ref="K144:L144"/>
    <mergeCell ref="M144:O144"/>
    <mergeCell ref="K140:L141"/>
    <mergeCell ref="M140:O141"/>
    <mergeCell ref="K142:L142"/>
    <mergeCell ref="M142:O142"/>
    <mergeCell ref="B106:E106"/>
    <mergeCell ref="B107:E107"/>
    <mergeCell ref="B173:O174"/>
    <mergeCell ref="C233:O240"/>
    <mergeCell ref="M125:O125"/>
    <mergeCell ref="K126:L126"/>
    <mergeCell ref="M126:O126"/>
    <mergeCell ref="M132:O132"/>
    <mergeCell ref="K132:L132"/>
    <mergeCell ref="M133:O133"/>
    <mergeCell ref="N101:O101"/>
    <mergeCell ref="J101:K101"/>
    <mergeCell ref="M135:O135"/>
    <mergeCell ref="L106:M106"/>
    <mergeCell ref="L107:M107"/>
    <mergeCell ref="L102:M102"/>
    <mergeCell ref="J102:K102"/>
    <mergeCell ref="M124:O124"/>
    <mergeCell ref="K125:L125"/>
    <mergeCell ref="B120:J122"/>
    <mergeCell ref="J99:M99"/>
    <mergeCell ref="J100:K100"/>
    <mergeCell ref="L100:M100"/>
    <mergeCell ref="C226:O231"/>
    <mergeCell ref="M137:O137"/>
    <mergeCell ref="B185:O186"/>
    <mergeCell ref="B168:O170"/>
    <mergeCell ref="B181:O181"/>
    <mergeCell ref="B189:O191"/>
    <mergeCell ref="L101:M101"/>
    <mergeCell ref="B104:E104"/>
    <mergeCell ref="B105:E105"/>
    <mergeCell ref="B163:O164"/>
    <mergeCell ref="B135:J135"/>
    <mergeCell ref="K135:L135"/>
    <mergeCell ref="B137:J137"/>
    <mergeCell ref="K137:L137"/>
    <mergeCell ref="B127:J127"/>
    <mergeCell ref="B130:J132"/>
    <mergeCell ref="B125:J125"/>
    <mergeCell ref="C88:O88"/>
    <mergeCell ref="C90:O90"/>
    <mergeCell ref="C92:O92"/>
    <mergeCell ref="B97:O97"/>
    <mergeCell ref="C80:O80"/>
    <mergeCell ref="C82:O82"/>
    <mergeCell ref="C84:O84"/>
    <mergeCell ref="C86:O86"/>
    <mergeCell ref="C72:O72"/>
    <mergeCell ref="C74:O74"/>
    <mergeCell ref="C76:O76"/>
    <mergeCell ref="C78:O78"/>
    <mergeCell ref="C66:O66"/>
    <mergeCell ref="C68:O68"/>
    <mergeCell ref="C70:O70"/>
    <mergeCell ref="C71:O71"/>
    <mergeCell ref="K62:L62"/>
    <mergeCell ref="M62:O62"/>
    <mergeCell ref="K64:L64"/>
    <mergeCell ref="M64:O64"/>
    <mergeCell ref="K60:L60"/>
    <mergeCell ref="M60:O60"/>
    <mergeCell ref="K61:L61"/>
    <mergeCell ref="M61:O61"/>
    <mergeCell ref="C56:L56"/>
    <mergeCell ref="M56:O56"/>
    <mergeCell ref="C57:L57"/>
    <mergeCell ref="M57:O57"/>
    <mergeCell ref="C50:O50"/>
    <mergeCell ref="M52:O52"/>
    <mergeCell ref="M53:O53"/>
    <mergeCell ref="M54:O54"/>
    <mergeCell ref="B42:O42"/>
    <mergeCell ref="C44:O44"/>
    <mergeCell ref="C46:O46"/>
    <mergeCell ref="C48:O48"/>
    <mergeCell ref="B39:C39"/>
    <mergeCell ref="E39:O39"/>
    <mergeCell ref="B40:C40"/>
    <mergeCell ref="E40:O40"/>
    <mergeCell ref="B37:C37"/>
    <mergeCell ref="E37:O37"/>
    <mergeCell ref="B38:C38"/>
    <mergeCell ref="E38:O38"/>
    <mergeCell ref="B35:C35"/>
    <mergeCell ref="E35:O35"/>
    <mergeCell ref="B36:C36"/>
    <mergeCell ref="E36:O36"/>
    <mergeCell ref="B33:C33"/>
    <mergeCell ref="E33:O33"/>
    <mergeCell ref="B34:C34"/>
    <mergeCell ref="E34:O34"/>
    <mergeCell ref="B31:C31"/>
    <mergeCell ref="E31:O31"/>
    <mergeCell ref="B32:C32"/>
    <mergeCell ref="E32:O32"/>
    <mergeCell ref="B29:C29"/>
    <mergeCell ref="E29:O29"/>
    <mergeCell ref="B30:C30"/>
    <mergeCell ref="E30:O30"/>
    <mergeCell ref="B16:O17"/>
    <mergeCell ref="B11:O14"/>
    <mergeCell ref="E28:O28"/>
    <mergeCell ref="B19:O21"/>
    <mergeCell ref="B26:O26"/>
    <mergeCell ref="B28:C28"/>
    <mergeCell ref="M122:O122"/>
    <mergeCell ref="B123:J123"/>
    <mergeCell ref="K120:L121"/>
    <mergeCell ref="M120:O121"/>
    <mergeCell ref="K122:L122"/>
    <mergeCell ref="K123:L123"/>
    <mergeCell ref="M123:O123"/>
    <mergeCell ref="A1:O1"/>
    <mergeCell ref="A2:O2"/>
    <mergeCell ref="A3:O3"/>
    <mergeCell ref="A4:O4"/>
    <mergeCell ref="A5:O5"/>
    <mergeCell ref="B133:J133"/>
    <mergeCell ref="K133:L133"/>
    <mergeCell ref="K127:L127"/>
    <mergeCell ref="M127:O127"/>
    <mergeCell ref="K130:L131"/>
    <mergeCell ref="M130:O131"/>
    <mergeCell ref="B124:J124"/>
    <mergeCell ref="K124:L124"/>
    <mergeCell ref="B116:O118"/>
    <mergeCell ref="M134:O134"/>
    <mergeCell ref="C284:O288"/>
    <mergeCell ref="C290:O292"/>
    <mergeCell ref="C294:O299"/>
    <mergeCell ref="B134:J134"/>
    <mergeCell ref="K134:L134"/>
    <mergeCell ref="B160:O161"/>
    <mergeCell ref="C245:O248"/>
    <mergeCell ref="C242:O243"/>
    <mergeCell ref="B140:J142"/>
    <mergeCell ref="D321:O322"/>
    <mergeCell ref="C324:O324"/>
    <mergeCell ref="C301:O302"/>
    <mergeCell ref="C304:O312"/>
    <mergeCell ref="D315:O317"/>
    <mergeCell ref="D318:O320"/>
  </mergeCells>
  <printOptions/>
  <pageMargins left="0.984251968503937" right="0.3937007874015748" top="0.7874015748031497" bottom="0.7874015748031497" header="0.5118110236220472" footer="0.5118110236220472"/>
  <pageSetup horizontalDpi="600" verticalDpi="600" orientation="portrait" scale="82" r:id="rId2"/>
  <rowBreaks count="6" manualBreakCount="6">
    <brk id="48" max="12" man="1"/>
    <brk id="84" max="12" man="1"/>
    <brk id="113" max="14" man="1"/>
    <brk id="163" max="12" man="1"/>
    <brk id="217" max="14" man="1"/>
    <brk id="282" max="14" man="1"/>
  </rowBreaks>
  <drawing r:id="rId1"/>
</worksheet>
</file>

<file path=xl/worksheets/sheet7.xml><?xml version="1.0" encoding="utf-8"?>
<worksheet xmlns="http://schemas.openxmlformats.org/spreadsheetml/2006/main" xmlns:r="http://schemas.openxmlformats.org/officeDocument/2006/relationships">
  <dimension ref="A1:M200"/>
  <sheetViews>
    <sheetView view="pageBreakPreview" zoomScaleSheetLayoutView="100" workbookViewId="0" topLeftCell="A36">
      <selection activeCell="P48" sqref="P48"/>
    </sheetView>
  </sheetViews>
  <sheetFormatPr defaultColWidth="9.140625" defaultRowHeight="12.75"/>
  <cols>
    <col min="1" max="1" width="4.421875" style="1" customWidth="1"/>
    <col min="2" max="2" width="3.7109375" style="1" customWidth="1"/>
    <col min="3" max="3" width="4.00390625" style="1" customWidth="1"/>
    <col min="4" max="9" width="8.7109375" style="1" customWidth="1"/>
    <col min="10" max="10" width="9.8515625" style="1" customWidth="1"/>
    <col min="11" max="12" width="8.7109375" style="1" customWidth="1"/>
    <col min="13" max="16384" width="9.140625" style="1" customWidth="1"/>
  </cols>
  <sheetData>
    <row r="1" spans="1:12" ht="12">
      <c r="A1" s="279" t="s">
        <v>138</v>
      </c>
      <c r="B1" s="279"/>
      <c r="C1" s="279"/>
      <c r="D1" s="279"/>
      <c r="E1" s="279"/>
      <c r="F1" s="280"/>
      <c r="G1" s="280"/>
      <c r="H1" s="280"/>
      <c r="I1" s="280"/>
      <c r="J1" s="280"/>
      <c r="K1" s="280"/>
      <c r="L1" s="280"/>
    </row>
    <row r="2" spans="1:12" ht="12">
      <c r="A2" s="281" t="s">
        <v>48</v>
      </c>
      <c r="B2" s="281"/>
      <c r="C2" s="281"/>
      <c r="D2" s="281"/>
      <c r="E2" s="281"/>
      <c r="F2" s="282"/>
      <c r="G2" s="282"/>
      <c r="H2" s="282"/>
      <c r="I2" s="282"/>
      <c r="J2" s="282"/>
      <c r="K2" s="282"/>
      <c r="L2" s="282"/>
    </row>
    <row r="3" spans="1:12" ht="12">
      <c r="A3" s="309"/>
      <c r="B3" s="309"/>
      <c r="C3" s="309"/>
      <c r="D3" s="309"/>
      <c r="E3" s="309"/>
      <c r="F3" s="349"/>
      <c r="G3" s="349"/>
      <c r="H3" s="349"/>
      <c r="I3" s="349"/>
      <c r="J3" s="349"/>
      <c r="K3" s="349"/>
      <c r="L3" s="349"/>
    </row>
    <row r="4" spans="1:12" ht="12">
      <c r="A4" s="279" t="s">
        <v>298</v>
      </c>
      <c r="B4" s="279"/>
      <c r="C4" s="279"/>
      <c r="D4" s="279"/>
      <c r="E4" s="279"/>
      <c r="F4" s="280"/>
      <c r="G4" s="280"/>
      <c r="H4" s="280"/>
      <c r="I4" s="280"/>
      <c r="J4" s="280"/>
      <c r="K4" s="280"/>
      <c r="L4" s="280"/>
    </row>
    <row r="5" spans="1:12" s="3" customFormat="1" ht="12">
      <c r="A5" s="240"/>
      <c r="B5" s="240"/>
      <c r="C5" s="240"/>
      <c r="D5" s="240"/>
      <c r="E5" s="240"/>
      <c r="F5" s="350"/>
      <c r="G5" s="350"/>
      <c r="H5" s="350"/>
      <c r="I5" s="350"/>
      <c r="J5" s="350"/>
      <c r="K5" s="350"/>
      <c r="L5" s="350"/>
    </row>
    <row r="6" spans="1:12" ht="12">
      <c r="A6" s="29"/>
      <c r="B6" s="29"/>
      <c r="C6" s="29"/>
      <c r="D6" s="29"/>
      <c r="E6" s="29"/>
      <c r="F6" s="29"/>
      <c r="G6" s="29"/>
      <c r="H6" s="29"/>
      <c r="I6" s="29"/>
      <c r="J6" s="29"/>
      <c r="K6" s="29"/>
      <c r="L6" s="29"/>
    </row>
    <row r="7" spans="1:12" ht="12">
      <c r="A7" s="37" t="s">
        <v>93</v>
      </c>
      <c r="B7" s="30" t="s">
        <v>94</v>
      </c>
      <c r="C7" s="29"/>
      <c r="D7" s="29"/>
      <c r="E7" s="29"/>
      <c r="F7" s="29"/>
      <c r="G7" s="29"/>
      <c r="H7" s="29"/>
      <c r="I7" s="29"/>
      <c r="J7" s="29"/>
      <c r="K7" s="29"/>
      <c r="L7" s="29"/>
    </row>
    <row r="8" spans="1:12" ht="12">
      <c r="A8" s="36"/>
      <c r="B8" s="29"/>
      <c r="C8" s="35"/>
      <c r="D8" s="29"/>
      <c r="E8" s="35"/>
      <c r="F8" s="29"/>
      <c r="G8" s="29"/>
      <c r="H8" s="29"/>
      <c r="I8" s="29"/>
      <c r="J8" s="29"/>
      <c r="K8" s="29"/>
      <c r="L8" s="29"/>
    </row>
    <row r="9" spans="1:12" ht="12">
      <c r="A9" s="37" t="s">
        <v>95</v>
      </c>
      <c r="B9" s="30" t="s">
        <v>96</v>
      </c>
      <c r="C9" s="35"/>
      <c r="D9" s="29"/>
      <c r="E9" s="35"/>
      <c r="F9" s="29"/>
      <c r="G9" s="29"/>
      <c r="H9" s="29"/>
      <c r="I9" s="29"/>
      <c r="J9" s="29"/>
      <c r="K9" s="29"/>
      <c r="L9" s="29"/>
    </row>
    <row r="10" spans="1:12" ht="12">
      <c r="A10" s="37"/>
      <c r="B10" s="30"/>
      <c r="C10" s="35"/>
      <c r="D10" s="29"/>
      <c r="E10" s="35"/>
      <c r="F10" s="29"/>
      <c r="G10" s="29"/>
      <c r="H10" s="29"/>
      <c r="I10" s="29"/>
      <c r="J10" s="29"/>
      <c r="K10" s="29"/>
      <c r="L10" s="29"/>
    </row>
    <row r="11" spans="1:12" ht="12">
      <c r="A11" s="37"/>
      <c r="B11" s="351" t="s">
        <v>317</v>
      </c>
      <c r="C11" s="288"/>
      <c r="D11" s="288"/>
      <c r="E11" s="288"/>
      <c r="F11" s="288"/>
      <c r="G11" s="288"/>
      <c r="H11" s="288"/>
      <c r="I11" s="288"/>
      <c r="J11" s="288"/>
      <c r="K11" s="288"/>
      <c r="L11" s="288"/>
    </row>
    <row r="12" spans="1:12" ht="12">
      <c r="A12" s="37"/>
      <c r="B12" s="288"/>
      <c r="C12" s="288"/>
      <c r="D12" s="288"/>
      <c r="E12" s="288"/>
      <c r="F12" s="288"/>
      <c r="G12" s="288"/>
      <c r="H12" s="288"/>
      <c r="I12" s="288"/>
      <c r="J12" s="288"/>
      <c r="K12" s="288"/>
      <c r="L12" s="288"/>
    </row>
    <row r="13" spans="1:12" ht="12">
      <c r="A13" s="37"/>
      <c r="B13" s="288"/>
      <c r="C13" s="288"/>
      <c r="D13" s="288"/>
      <c r="E13" s="288"/>
      <c r="F13" s="288"/>
      <c r="G13" s="288"/>
      <c r="H13" s="288"/>
      <c r="I13" s="288"/>
      <c r="J13" s="288"/>
      <c r="K13" s="288"/>
      <c r="L13" s="288"/>
    </row>
    <row r="14" spans="1:12" ht="12">
      <c r="A14" s="37"/>
      <c r="B14" s="288"/>
      <c r="C14" s="288"/>
      <c r="D14" s="288"/>
      <c r="E14" s="288"/>
      <c r="F14" s="288"/>
      <c r="G14" s="288"/>
      <c r="H14" s="288"/>
      <c r="I14" s="288"/>
      <c r="J14" s="288"/>
      <c r="K14" s="288"/>
      <c r="L14" s="288"/>
    </row>
    <row r="15" spans="1:12" ht="12" customHeight="1">
      <c r="A15" s="36"/>
      <c r="B15" s="35"/>
      <c r="C15" s="35"/>
      <c r="D15" s="35"/>
      <c r="E15" s="35"/>
      <c r="F15" s="35"/>
      <c r="G15" s="35"/>
      <c r="H15" s="35"/>
      <c r="I15" s="35"/>
      <c r="J15" s="35"/>
      <c r="K15" s="35"/>
      <c r="L15" s="35"/>
    </row>
    <row r="16" spans="1:12" ht="12" customHeight="1">
      <c r="A16" s="36"/>
      <c r="B16" s="316" t="s">
        <v>300</v>
      </c>
      <c r="C16" s="316"/>
      <c r="D16" s="316"/>
      <c r="E16" s="316"/>
      <c r="F16" s="316"/>
      <c r="G16" s="316"/>
      <c r="H16" s="316"/>
      <c r="I16" s="316"/>
      <c r="J16" s="316"/>
      <c r="K16" s="316"/>
      <c r="L16" s="316"/>
    </row>
    <row r="17" spans="1:12" ht="12" customHeight="1">
      <c r="A17" s="36"/>
      <c r="B17" s="316"/>
      <c r="C17" s="316"/>
      <c r="D17" s="316"/>
      <c r="E17" s="316"/>
      <c r="F17" s="316"/>
      <c r="G17" s="316"/>
      <c r="H17" s="316"/>
      <c r="I17" s="316"/>
      <c r="J17" s="316"/>
      <c r="K17" s="316"/>
      <c r="L17" s="316"/>
    </row>
    <row r="18" spans="1:12" ht="12" customHeight="1">
      <c r="A18" s="36"/>
      <c r="B18" s="35"/>
      <c r="C18" s="35"/>
      <c r="D18" s="35"/>
      <c r="E18" s="35"/>
      <c r="F18" s="35"/>
      <c r="G18" s="35"/>
      <c r="H18" s="35"/>
      <c r="I18" s="35"/>
      <c r="J18" s="35"/>
      <c r="K18" s="35"/>
      <c r="L18" s="35"/>
    </row>
    <row r="19" spans="1:12" ht="12" customHeight="1">
      <c r="A19" s="36"/>
      <c r="B19" s="316" t="s">
        <v>34</v>
      </c>
      <c r="C19" s="316"/>
      <c r="D19" s="316"/>
      <c r="E19" s="316"/>
      <c r="F19" s="316"/>
      <c r="G19" s="316"/>
      <c r="H19" s="316"/>
      <c r="I19" s="316"/>
      <c r="J19" s="316"/>
      <c r="K19" s="316"/>
      <c r="L19" s="316"/>
    </row>
    <row r="20" spans="1:12" ht="12" customHeight="1">
      <c r="A20" s="36"/>
      <c r="B20" s="316"/>
      <c r="C20" s="316"/>
      <c r="D20" s="316"/>
      <c r="E20" s="316"/>
      <c r="F20" s="316"/>
      <c r="G20" s="316"/>
      <c r="H20" s="316"/>
      <c r="I20" s="316"/>
      <c r="J20" s="316"/>
      <c r="K20" s="316"/>
      <c r="L20" s="316"/>
    </row>
    <row r="21" spans="1:12" ht="12" customHeight="1">
      <c r="A21" s="36"/>
      <c r="B21" s="316"/>
      <c r="C21" s="316"/>
      <c r="D21" s="316"/>
      <c r="E21" s="316"/>
      <c r="F21" s="316"/>
      <c r="G21" s="316"/>
      <c r="H21" s="316"/>
      <c r="I21" s="316"/>
      <c r="J21" s="316"/>
      <c r="K21" s="316"/>
      <c r="L21" s="316"/>
    </row>
    <row r="22" spans="1:12" ht="12" customHeight="1">
      <c r="A22" s="36"/>
      <c r="B22" s="153"/>
      <c r="C22" s="94"/>
      <c r="D22" s="94"/>
      <c r="E22" s="94"/>
      <c r="F22" s="94"/>
      <c r="G22" s="94"/>
      <c r="H22" s="94"/>
      <c r="I22" s="94"/>
      <c r="J22" s="94"/>
      <c r="K22" s="94"/>
      <c r="L22" s="94"/>
    </row>
    <row r="23" spans="1:12" ht="12" customHeight="1">
      <c r="A23" s="36"/>
      <c r="B23" s="94"/>
      <c r="C23" s="94"/>
      <c r="D23" s="94"/>
      <c r="E23" s="94"/>
      <c r="F23" s="94"/>
      <c r="G23" s="94"/>
      <c r="H23" s="94"/>
      <c r="I23" s="94"/>
      <c r="J23" s="94"/>
      <c r="K23" s="94"/>
      <c r="L23" s="94"/>
    </row>
    <row r="24" spans="1:12" ht="12">
      <c r="A24" s="158" t="s">
        <v>97</v>
      </c>
      <c r="B24" s="30" t="s">
        <v>320</v>
      </c>
      <c r="C24" s="29"/>
      <c r="D24" s="29"/>
      <c r="E24" s="29"/>
      <c r="F24" s="29"/>
      <c r="G24" s="29"/>
      <c r="H24" s="29"/>
      <c r="I24" s="29"/>
      <c r="J24" s="29"/>
      <c r="K24" s="29"/>
      <c r="L24" s="29"/>
    </row>
    <row r="25" spans="1:12" ht="12">
      <c r="A25" s="36"/>
      <c r="B25" s="29"/>
      <c r="C25" s="29"/>
      <c r="D25" s="29"/>
      <c r="E25" s="29"/>
      <c r="F25" s="29"/>
      <c r="G25" s="29"/>
      <c r="H25" s="29"/>
      <c r="I25" s="29"/>
      <c r="J25" s="29"/>
      <c r="K25" s="29"/>
      <c r="L25" s="29"/>
    </row>
    <row r="26" spans="1:12" ht="12">
      <c r="A26" s="158" t="s">
        <v>98</v>
      </c>
      <c r="B26" s="30" t="s">
        <v>319</v>
      </c>
      <c r="C26" s="29"/>
      <c r="D26" s="29"/>
      <c r="E26" s="29"/>
      <c r="F26" s="29"/>
      <c r="G26" s="29"/>
      <c r="H26" s="29"/>
      <c r="I26" s="29"/>
      <c r="J26" s="29"/>
      <c r="K26" s="29"/>
      <c r="L26" s="29"/>
    </row>
    <row r="27" spans="1:12" ht="12">
      <c r="A27" s="36"/>
      <c r="B27" s="29"/>
      <c r="C27" s="29"/>
      <c r="D27" s="29"/>
      <c r="E27" s="29"/>
      <c r="F27" s="29"/>
      <c r="G27" s="29"/>
      <c r="H27" s="29"/>
      <c r="I27" s="29"/>
      <c r="J27" s="29"/>
      <c r="K27" s="29"/>
      <c r="L27" s="29"/>
    </row>
    <row r="28" spans="1:12" ht="12">
      <c r="A28" s="37" t="s">
        <v>101</v>
      </c>
      <c r="B28" s="30" t="s">
        <v>321</v>
      </c>
      <c r="C28" s="29"/>
      <c r="D28" s="29"/>
      <c r="E28" s="29"/>
      <c r="F28" s="29"/>
      <c r="G28" s="29"/>
      <c r="H28" s="29"/>
      <c r="I28" s="29"/>
      <c r="J28" s="29"/>
      <c r="K28" s="29"/>
      <c r="L28" s="29"/>
    </row>
    <row r="29" spans="1:12" ht="12">
      <c r="A29" s="36"/>
      <c r="B29" s="29" t="s">
        <v>322</v>
      </c>
      <c r="C29" s="29"/>
      <c r="D29" s="29"/>
      <c r="E29" s="29"/>
      <c r="F29" s="29"/>
      <c r="G29" s="29"/>
      <c r="H29" s="29"/>
      <c r="I29" s="29"/>
      <c r="J29" s="29"/>
      <c r="K29" s="29"/>
      <c r="L29" s="29"/>
    </row>
    <row r="30" spans="1:12" ht="12">
      <c r="A30" s="36"/>
      <c r="B30" s="29"/>
      <c r="C30" s="29"/>
      <c r="D30" s="29"/>
      <c r="E30" s="29"/>
      <c r="F30" s="29"/>
      <c r="G30" s="29"/>
      <c r="H30" s="29"/>
      <c r="I30" s="29"/>
      <c r="J30" s="29"/>
      <c r="K30" s="29"/>
      <c r="L30" s="29"/>
    </row>
    <row r="31" spans="1:12" ht="12">
      <c r="A31" s="37" t="s">
        <v>103</v>
      </c>
      <c r="B31" s="30" t="s">
        <v>110</v>
      </c>
      <c r="C31" s="29"/>
      <c r="D31" s="29"/>
      <c r="E31" s="29"/>
      <c r="F31" s="29"/>
      <c r="G31" s="29"/>
      <c r="H31" s="29"/>
      <c r="I31" s="29"/>
      <c r="J31" s="29"/>
      <c r="K31" s="29"/>
      <c r="L31" s="29"/>
    </row>
    <row r="32" spans="1:12" ht="12">
      <c r="A32" s="37"/>
      <c r="B32" s="351" t="s">
        <v>156</v>
      </c>
      <c r="C32" s="288"/>
      <c r="D32" s="288"/>
      <c r="E32" s="288"/>
      <c r="F32" s="288"/>
      <c r="G32" s="288"/>
      <c r="H32" s="288"/>
      <c r="I32" s="288"/>
      <c r="J32" s="288"/>
      <c r="K32" s="288"/>
      <c r="L32" s="288"/>
    </row>
    <row r="33" spans="1:12" ht="12">
      <c r="A33" s="37"/>
      <c r="B33" s="288"/>
      <c r="C33" s="288"/>
      <c r="D33" s="288"/>
      <c r="E33" s="288"/>
      <c r="F33" s="288"/>
      <c r="G33" s="288"/>
      <c r="H33" s="288"/>
      <c r="I33" s="288"/>
      <c r="J33" s="288"/>
      <c r="K33" s="288"/>
      <c r="L33" s="288"/>
    </row>
    <row r="34" spans="1:12" ht="12">
      <c r="A34" s="37"/>
      <c r="B34" s="288"/>
      <c r="C34" s="288"/>
      <c r="D34" s="288"/>
      <c r="E34" s="288"/>
      <c r="F34" s="288"/>
      <c r="G34" s="288"/>
      <c r="H34" s="288"/>
      <c r="I34" s="288"/>
      <c r="J34" s="288"/>
      <c r="K34" s="288"/>
      <c r="L34" s="288"/>
    </row>
    <row r="35" spans="1:12" ht="12.75" thickBot="1">
      <c r="A35" s="36"/>
      <c r="B35" s="31"/>
      <c r="C35" s="31"/>
      <c r="D35" s="31"/>
      <c r="E35" s="31"/>
      <c r="F35" s="31"/>
      <c r="G35" s="31"/>
      <c r="H35" s="31"/>
      <c r="I35" s="31"/>
      <c r="J35" s="31"/>
      <c r="K35" s="31"/>
      <c r="L35" s="31"/>
    </row>
    <row r="36" spans="1:12" ht="12">
      <c r="A36" s="36"/>
      <c r="B36" s="242" t="s">
        <v>323</v>
      </c>
      <c r="C36" s="243"/>
      <c r="D36" s="243"/>
      <c r="E36" s="243"/>
      <c r="F36" s="243"/>
      <c r="G36" s="243"/>
      <c r="H36" s="244"/>
      <c r="I36" s="298" t="s">
        <v>68</v>
      </c>
      <c r="J36" s="299"/>
      <c r="K36" s="302" t="s">
        <v>159</v>
      </c>
      <c r="L36" s="304"/>
    </row>
    <row r="37" spans="1:12" ht="12">
      <c r="A37" s="36"/>
      <c r="B37" s="245"/>
      <c r="C37" s="246"/>
      <c r="D37" s="246"/>
      <c r="E37" s="246"/>
      <c r="F37" s="246"/>
      <c r="G37" s="246"/>
      <c r="H37" s="247"/>
      <c r="I37" s="300"/>
      <c r="J37" s="301"/>
      <c r="K37" s="305"/>
      <c r="L37" s="307"/>
    </row>
    <row r="38" spans="1:12" ht="12">
      <c r="A38" s="36"/>
      <c r="B38" s="248"/>
      <c r="C38" s="238"/>
      <c r="D38" s="238"/>
      <c r="E38" s="238"/>
      <c r="F38" s="238"/>
      <c r="G38" s="238"/>
      <c r="H38" s="239"/>
      <c r="I38" s="312" t="s">
        <v>111</v>
      </c>
      <c r="J38" s="313"/>
      <c r="K38" s="310" t="s">
        <v>111</v>
      </c>
      <c r="L38" s="311"/>
    </row>
    <row r="39" spans="1:12" ht="12">
      <c r="A39" s="36"/>
      <c r="B39" s="289"/>
      <c r="C39" s="290"/>
      <c r="D39" s="290"/>
      <c r="E39" s="290"/>
      <c r="F39" s="290"/>
      <c r="G39" s="290"/>
      <c r="H39" s="291"/>
      <c r="I39" s="292"/>
      <c r="J39" s="293"/>
      <c r="K39" s="314"/>
      <c r="L39" s="315"/>
    </row>
    <row r="40" spans="1:12" ht="12">
      <c r="A40" s="36"/>
      <c r="B40" s="250" t="s">
        <v>157</v>
      </c>
      <c r="C40" s="251"/>
      <c r="D40" s="251"/>
      <c r="E40" s="251"/>
      <c r="F40" s="251"/>
      <c r="G40" s="251"/>
      <c r="H40" s="251"/>
      <c r="I40" s="265">
        <f>ROUND(('[3]Consol P&amp;L(TTI mgmt)'!$CI$18+'[3]Consol P&amp;L(TTI mgmt)'!$CL$18)/1000,0)</f>
        <v>38636</v>
      </c>
      <c r="J40" s="252"/>
      <c r="K40" s="347">
        <f>513-89-159</f>
        <v>265</v>
      </c>
      <c r="L40" s="348"/>
    </row>
    <row r="41" spans="1:12" ht="12">
      <c r="A41" s="36"/>
      <c r="B41" s="250" t="s">
        <v>158</v>
      </c>
      <c r="C41" s="251"/>
      <c r="D41" s="251"/>
      <c r="E41" s="251"/>
      <c r="F41" s="251"/>
      <c r="G41" s="251"/>
      <c r="H41" s="323"/>
      <c r="I41" s="265">
        <f>ROUND('[3]Consol P&amp;L(TTI mgmt)'!$CJ$18/1000,0)</f>
        <v>6688</v>
      </c>
      <c r="J41" s="252"/>
      <c r="K41" s="347">
        <f>ROUND('[3]Consol P&amp;L(TTI mgmt)'!$CJ$52/1000,0)-101</f>
        <v>-425</v>
      </c>
      <c r="L41" s="348"/>
    </row>
    <row r="42" spans="1:12" ht="12.75">
      <c r="A42" s="36"/>
      <c r="B42" s="166" t="s">
        <v>33</v>
      </c>
      <c r="C42" s="126"/>
      <c r="D42" s="126"/>
      <c r="E42" s="126"/>
      <c r="F42" s="126"/>
      <c r="G42" s="126"/>
      <c r="H42" s="167"/>
      <c r="I42" s="329">
        <v>0</v>
      </c>
      <c r="J42" s="338"/>
      <c r="K42" s="339">
        <f>-245-206+159</f>
        <v>-292</v>
      </c>
      <c r="L42" s="340"/>
    </row>
    <row r="43" spans="1:12" ht="12.75" thickBot="1">
      <c r="A43" s="36"/>
      <c r="B43" s="324"/>
      <c r="C43" s="325"/>
      <c r="D43" s="325"/>
      <c r="E43" s="325"/>
      <c r="F43" s="325"/>
      <c r="G43" s="325"/>
      <c r="H43" s="326"/>
      <c r="I43" s="294">
        <f>SUM(I40:J42)</f>
        <v>45324</v>
      </c>
      <c r="J43" s="295"/>
      <c r="K43" s="342">
        <f>SUM(K40:L42)</f>
        <v>-452</v>
      </c>
      <c r="L43" s="343"/>
    </row>
    <row r="44" spans="1:12" ht="12">
      <c r="A44" s="36"/>
      <c r="B44" s="29"/>
      <c r="C44" s="29"/>
      <c r="D44" s="29"/>
      <c r="E44" s="29"/>
      <c r="F44" s="29"/>
      <c r="G44" s="29"/>
      <c r="H44" s="29"/>
      <c r="I44" s="29"/>
      <c r="J44" s="32"/>
      <c r="K44" s="35"/>
      <c r="L44" s="168"/>
    </row>
    <row r="45" spans="1:12" ht="12.75" thickBot="1">
      <c r="A45" s="36"/>
      <c r="B45" s="29"/>
      <c r="C45" s="29"/>
      <c r="D45" s="29"/>
      <c r="E45" s="29"/>
      <c r="F45" s="29"/>
      <c r="G45" s="29"/>
      <c r="H45" s="29"/>
      <c r="I45" s="29"/>
      <c r="J45" s="32"/>
      <c r="K45" s="35"/>
      <c r="L45" s="168"/>
    </row>
    <row r="46" spans="1:12" ht="12">
      <c r="A46" s="36"/>
      <c r="B46" s="242" t="s">
        <v>356</v>
      </c>
      <c r="C46" s="243"/>
      <c r="D46" s="243"/>
      <c r="E46" s="243"/>
      <c r="F46" s="243"/>
      <c r="G46" s="243"/>
      <c r="H46" s="244"/>
      <c r="I46" s="298" t="s">
        <v>68</v>
      </c>
      <c r="J46" s="299"/>
      <c r="K46" s="302" t="s">
        <v>159</v>
      </c>
      <c r="L46" s="304"/>
    </row>
    <row r="47" spans="1:12" ht="12">
      <c r="A47" s="36"/>
      <c r="B47" s="245"/>
      <c r="C47" s="246"/>
      <c r="D47" s="246"/>
      <c r="E47" s="246"/>
      <c r="F47" s="246"/>
      <c r="G47" s="246"/>
      <c r="H47" s="247"/>
      <c r="I47" s="300"/>
      <c r="J47" s="301"/>
      <c r="K47" s="305"/>
      <c r="L47" s="307"/>
    </row>
    <row r="48" spans="1:12" ht="12">
      <c r="A48" s="36"/>
      <c r="B48" s="248"/>
      <c r="C48" s="238"/>
      <c r="D48" s="238"/>
      <c r="E48" s="238"/>
      <c r="F48" s="238"/>
      <c r="G48" s="238"/>
      <c r="H48" s="239"/>
      <c r="I48" s="312" t="s">
        <v>111</v>
      </c>
      <c r="J48" s="313"/>
      <c r="K48" s="310" t="s">
        <v>111</v>
      </c>
      <c r="L48" s="311"/>
    </row>
    <row r="49" spans="1:12" ht="12">
      <c r="A49" s="36"/>
      <c r="B49" s="289"/>
      <c r="C49" s="290"/>
      <c r="D49" s="290"/>
      <c r="E49" s="290"/>
      <c r="F49" s="290"/>
      <c r="G49" s="290"/>
      <c r="H49" s="291"/>
      <c r="I49" s="292"/>
      <c r="J49" s="293"/>
      <c r="K49" s="314"/>
      <c r="L49" s="315"/>
    </row>
    <row r="50" spans="1:12" ht="12">
      <c r="A50" s="36"/>
      <c r="B50" s="250" t="s">
        <v>157</v>
      </c>
      <c r="C50" s="251"/>
      <c r="D50" s="251"/>
      <c r="E50" s="251"/>
      <c r="F50" s="251"/>
      <c r="G50" s="251"/>
      <c r="H50" s="251"/>
      <c r="I50" s="265">
        <v>22868</v>
      </c>
      <c r="J50" s="252"/>
      <c r="K50" s="265">
        <v>618</v>
      </c>
      <c r="L50" s="249"/>
    </row>
    <row r="51" spans="1:12" ht="12">
      <c r="A51" s="36"/>
      <c r="B51" s="250" t="s">
        <v>158</v>
      </c>
      <c r="C51" s="251"/>
      <c r="D51" s="251"/>
      <c r="E51" s="251"/>
      <c r="F51" s="251"/>
      <c r="G51" s="251"/>
      <c r="H51" s="323"/>
      <c r="I51" s="265">
        <v>2901</v>
      </c>
      <c r="J51" s="252"/>
      <c r="K51" s="265">
        <v>152</v>
      </c>
      <c r="L51" s="249"/>
    </row>
    <row r="52" spans="1:12" ht="12.75" thickBot="1">
      <c r="A52" s="36"/>
      <c r="B52" s="324"/>
      <c r="C52" s="325"/>
      <c r="D52" s="325"/>
      <c r="E52" s="325"/>
      <c r="F52" s="325"/>
      <c r="G52" s="325"/>
      <c r="H52" s="326"/>
      <c r="I52" s="294">
        <f>SUM(I50:J51)</f>
        <v>25769</v>
      </c>
      <c r="J52" s="295"/>
      <c r="K52" s="294">
        <f>SUM(K50:L51)</f>
        <v>770</v>
      </c>
      <c r="L52" s="297"/>
    </row>
    <row r="53" spans="1:12" ht="6" customHeight="1">
      <c r="A53" s="36"/>
      <c r="B53" s="126"/>
      <c r="C53" s="126"/>
      <c r="D53" s="126"/>
      <c r="E53" s="126"/>
      <c r="F53" s="126"/>
      <c r="G53" s="126"/>
      <c r="H53" s="126"/>
      <c r="I53" s="131"/>
      <c r="J53" s="132"/>
      <c r="K53" s="131"/>
      <c r="L53" s="132"/>
    </row>
    <row r="54" spans="1:12" ht="12">
      <c r="A54" s="36"/>
      <c r="B54" s="352" t="s">
        <v>32</v>
      </c>
      <c r="C54" s="288"/>
      <c r="D54" s="288"/>
      <c r="E54" s="288"/>
      <c r="F54" s="288"/>
      <c r="G54" s="288"/>
      <c r="H54" s="288"/>
      <c r="I54" s="288"/>
      <c r="J54" s="288"/>
      <c r="K54" s="288"/>
      <c r="L54" s="288"/>
    </row>
    <row r="55" spans="1:12" ht="12">
      <c r="A55" s="36"/>
      <c r="B55" s="288"/>
      <c r="C55" s="288"/>
      <c r="D55" s="288"/>
      <c r="E55" s="288"/>
      <c r="F55" s="288"/>
      <c r="G55" s="288"/>
      <c r="H55" s="288"/>
      <c r="I55" s="288"/>
      <c r="J55" s="288"/>
      <c r="K55" s="288"/>
      <c r="L55" s="288"/>
    </row>
    <row r="56" spans="1:12" ht="12">
      <c r="A56" s="36"/>
      <c r="B56" s="126"/>
      <c r="C56" s="126"/>
      <c r="D56" s="126"/>
      <c r="E56" s="126"/>
      <c r="F56" s="126"/>
      <c r="G56" s="126"/>
      <c r="H56" s="126"/>
      <c r="I56" s="131"/>
      <c r="J56" s="132"/>
      <c r="K56" s="131"/>
      <c r="L56" s="132"/>
    </row>
    <row r="57" spans="1:12" ht="12">
      <c r="A57" s="36"/>
      <c r="B57" s="126"/>
      <c r="C57" s="126"/>
      <c r="D57" s="126"/>
      <c r="E57" s="126"/>
      <c r="F57" s="126"/>
      <c r="G57" s="126"/>
      <c r="H57" s="126"/>
      <c r="I57" s="131"/>
      <c r="J57" s="132"/>
      <c r="K57" s="131"/>
      <c r="L57" s="132"/>
    </row>
    <row r="58" spans="1:12" ht="12">
      <c r="A58" s="37" t="s">
        <v>105</v>
      </c>
      <c r="B58" s="30" t="s">
        <v>102</v>
      </c>
      <c r="C58" s="29"/>
      <c r="D58" s="29"/>
      <c r="E58" s="29"/>
      <c r="F58" s="29"/>
      <c r="G58" s="29"/>
      <c r="H58" s="29"/>
      <c r="I58" s="29"/>
      <c r="J58" s="29"/>
      <c r="K58" s="29"/>
      <c r="L58" s="29"/>
    </row>
    <row r="59" spans="1:12" ht="12">
      <c r="A59" s="36"/>
      <c r="B59" s="316" t="s">
        <v>357</v>
      </c>
      <c r="C59" s="316"/>
      <c r="D59" s="316"/>
      <c r="E59" s="316"/>
      <c r="F59" s="316"/>
      <c r="G59" s="316"/>
      <c r="H59" s="316"/>
      <c r="I59" s="316"/>
      <c r="J59" s="316"/>
      <c r="K59" s="316"/>
      <c r="L59" s="316"/>
    </row>
    <row r="60" spans="1:12" ht="12">
      <c r="A60" s="36"/>
      <c r="B60" s="316"/>
      <c r="C60" s="316"/>
      <c r="D60" s="316"/>
      <c r="E60" s="316"/>
      <c r="F60" s="316"/>
      <c r="G60" s="316"/>
      <c r="H60" s="316"/>
      <c r="I60" s="316"/>
      <c r="J60" s="316"/>
      <c r="K60" s="316"/>
      <c r="L60" s="316"/>
    </row>
    <row r="61" spans="1:12" ht="12">
      <c r="A61" s="36"/>
      <c r="B61" s="316"/>
      <c r="C61" s="316"/>
      <c r="D61" s="316"/>
      <c r="E61" s="316"/>
      <c r="F61" s="316"/>
      <c r="G61" s="316"/>
      <c r="H61" s="316"/>
      <c r="I61" s="316"/>
      <c r="J61" s="316"/>
      <c r="K61" s="316"/>
      <c r="L61" s="316"/>
    </row>
    <row r="62" spans="1:12" ht="12">
      <c r="A62" s="36"/>
      <c r="B62" s="126"/>
      <c r="C62" s="126"/>
      <c r="D62" s="126"/>
      <c r="E62" s="126"/>
      <c r="F62" s="126"/>
      <c r="G62" s="126"/>
      <c r="H62" s="126"/>
      <c r="I62" s="131"/>
      <c r="J62" s="132"/>
      <c r="K62" s="131"/>
      <c r="L62" s="132"/>
    </row>
    <row r="63" spans="1:12" ht="12">
      <c r="A63" s="37" t="s">
        <v>107</v>
      </c>
      <c r="B63" s="30" t="s">
        <v>104</v>
      </c>
      <c r="C63" s="29"/>
      <c r="D63" s="29"/>
      <c r="E63" s="29"/>
      <c r="F63" s="29"/>
      <c r="G63" s="29"/>
      <c r="H63" s="29"/>
      <c r="I63" s="29"/>
      <c r="J63" s="29"/>
      <c r="K63" s="29"/>
      <c r="L63" s="29"/>
    </row>
    <row r="64" spans="1:12" ht="12">
      <c r="A64" s="36"/>
      <c r="B64" s="346" t="s">
        <v>178</v>
      </c>
      <c r="C64" s="346"/>
      <c r="D64" s="346"/>
      <c r="E64" s="346"/>
      <c r="F64" s="346"/>
      <c r="G64" s="346"/>
      <c r="H64" s="346"/>
      <c r="I64" s="346"/>
      <c r="J64" s="346"/>
      <c r="K64" s="346"/>
      <c r="L64" s="346"/>
    </row>
    <row r="65" spans="1:12" ht="12">
      <c r="A65" s="36"/>
      <c r="B65" s="346"/>
      <c r="C65" s="346"/>
      <c r="D65" s="346"/>
      <c r="E65" s="346"/>
      <c r="F65" s="346"/>
      <c r="G65" s="346"/>
      <c r="H65" s="346"/>
      <c r="I65" s="346"/>
      <c r="J65" s="346"/>
      <c r="K65" s="346"/>
      <c r="L65" s="346"/>
    </row>
    <row r="66" spans="1:12" ht="12">
      <c r="A66" s="36"/>
      <c r="B66" s="126"/>
      <c r="C66" s="126"/>
      <c r="D66" s="126"/>
      <c r="E66" s="126"/>
      <c r="F66" s="126"/>
      <c r="G66" s="126"/>
      <c r="H66" s="126"/>
      <c r="I66" s="131"/>
      <c r="J66" s="132"/>
      <c r="K66" s="131"/>
      <c r="L66" s="132"/>
    </row>
    <row r="67" spans="1:12" ht="12">
      <c r="A67" s="37" t="s">
        <v>109</v>
      </c>
      <c r="B67" s="30" t="s">
        <v>99</v>
      </c>
      <c r="C67" s="29"/>
      <c r="D67" s="29"/>
      <c r="E67" s="29"/>
      <c r="F67" s="29"/>
      <c r="G67" s="29"/>
      <c r="H67" s="29"/>
      <c r="I67" s="29"/>
      <c r="J67" s="29"/>
      <c r="K67" s="29"/>
      <c r="L67" s="29"/>
    </row>
    <row r="68" spans="1:12" ht="12">
      <c r="A68" s="36"/>
      <c r="B68" s="29" t="s">
        <v>100</v>
      </c>
      <c r="C68" s="29"/>
      <c r="D68" s="29"/>
      <c r="E68" s="29"/>
      <c r="F68" s="29"/>
      <c r="G68" s="29"/>
      <c r="H68" s="29"/>
      <c r="I68" s="29"/>
      <c r="J68" s="29"/>
      <c r="K68" s="29"/>
      <c r="L68" s="29"/>
    </row>
    <row r="69" spans="1:12" ht="12">
      <c r="A69" s="36"/>
      <c r="B69" s="126"/>
      <c r="C69" s="126"/>
      <c r="D69" s="126"/>
      <c r="E69" s="126"/>
      <c r="F69" s="126"/>
      <c r="G69" s="126"/>
      <c r="H69" s="126"/>
      <c r="I69" s="131"/>
      <c r="J69" s="132"/>
      <c r="K69" s="131"/>
      <c r="L69" s="132"/>
    </row>
    <row r="70" spans="1:12" ht="12">
      <c r="A70" s="37" t="s">
        <v>112</v>
      </c>
      <c r="B70" s="30" t="s">
        <v>108</v>
      </c>
      <c r="C70" s="29"/>
      <c r="D70" s="29"/>
      <c r="E70" s="29"/>
      <c r="F70" s="29"/>
      <c r="G70" s="29"/>
      <c r="H70" s="29"/>
      <c r="I70" s="29"/>
      <c r="J70" s="29"/>
      <c r="K70" s="29"/>
      <c r="L70" s="29"/>
    </row>
    <row r="71" spans="1:12" ht="12">
      <c r="A71" s="37"/>
      <c r="B71" s="316" t="s">
        <v>324</v>
      </c>
      <c r="C71" s="316"/>
      <c r="D71" s="316"/>
      <c r="E71" s="316"/>
      <c r="F71" s="316"/>
      <c r="G71" s="316"/>
      <c r="H71" s="316"/>
      <c r="I71" s="316"/>
      <c r="J71" s="316"/>
      <c r="K71" s="316"/>
      <c r="L71" s="316"/>
    </row>
    <row r="72" spans="1:12" ht="12">
      <c r="A72" s="36"/>
      <c r="B72" s="29"/>
      <c r="C72" s="29"/>
      <c r="D72" s="29"/>
      <c r="E72" s="29"/>
      <c r="F72" s="29"/>
      <c r="G72" s="29"/>
      <c r="H72" s="29"/>
      <c r="I72" s="29"/>
      <c r="J72" s="29"/>
      <c r="K72" s="29"/>
      <c r="L72" s="29"/>
    </row>
    <row r="73" spans="1:13" ht="12">
      <c r="A73" s="37" t="s">
        <v>113</v>
      </c>
      <c r="B73" s="30" t="s">
        <v>328</v>
      </c>
      <c r="C73" s="29"/>
      <c r="D73" s="29"/>
      <c r="E73" s="29"/>
      <c r="F73" s="29"/>
      <c r="G73" s="29"/>
      <c r="H73" s="29"/>
      <c r="I73" s="29"/>
      <c r="J73" s="29"/>
      <c r="K73" s="29"/>
      <c r="L73" s="29"/>
      <c r="M73" s="20"/>
    </row>
    <row r="74" spans="1:12" ht="12">
      <c r="A74" s="36"/>
      <c r="B74" s="316" t="s">
        <v>179</v>
      </c>
      <c r="C74" s="316"/>
      <c r="D74" s="316"/>
      <c r="E74" s="316"/>
      <c r="F74" s="316"/>
      <c r="G74" s="316"/>
      <c r="H74" s="316"/>
      <c r="I74" s="316"/>
      <c r="J74" s="316"/>
      <c r="K74" s="316"/>
      <c r="L74" s="316"/>
    </row>
    <row r="75" spans="1:12" ht="12">
      <c r="A75" s="36"/>
      <c r="B75" s="316"/>
      <c r="C75" s="316"/>
      <c r="D75" s="316"/>
      <c r="E75" s="316"/>
      <c r="F75" s="316"/>
      <c r="G75" s="316"/>
      <c r="H75" s="316"/>
      <c r="I75" s="316"/>
      <c r="J75" s="316"/>
      <c r="K75" s="316"/>
      <c r="L75" s="316"/>
    </row>
    <row r="76" spans="1:12" ht="12">
      <c r="A76" s="36"/>
      <c r="B76" s="29"/>
      <c r="C76" s="29"/>
      <c r="D76" s="29"/>
      <c r="E76" s="29"/>
      <c r="F76" s="29"/>
      <c r="G76" s="29"/>
      <c r="H76" s="29"/>
      <c r="I76" s="29"/>
      <c r="J76" s="29"/>
      <c r="K76" s="29"/>
      <c r="L76" s="29"/>
    </row>
    <row r="77" spans="1:12" ht="12">
      <c r="A77" s="37" t="s">
        <v>115</v>
      </c>
      <c r="B77" s="30" t="s">
        <v>106</v>
      </c>
      <c r="C77" s="29"/>
      <c r="D77" s="29"/>
      <c r="E77" s="29"/>
      <c r="F77" s="29"/>
      <c r="G77" s="29"/>
      <c r="H77" s="29"/>
      <c r="I77" s="29"/>
      <c r="J77" s="29"/>
      <c r="K77" s="29"/>
      <c r="L77" s="29"/>
    </row>
    <row r="78" spans="1:12" ht="12">
      <c r="A78" s="36"/>
      <c r="B78" s="316" t="s">
        <v>241</v>
      </c>
      <c r="C78" s="316"/>
      <c r="D78" s="316"/>
      <c r="E78" s="316"/>
      <c r="F78" s="316"/>
      <c r="G78" s="316"/>
      <c r="H78" s="316"/>
      <c r="I78" s="316"/>
      <c r="J78" s="316"/>
      <c r="K78" s="316"/>
      <c r="L78" s="316"/>
    </row>
    <row r="79" spans="1:12" ht="12">
      <c r="A79" s="36"/>
      <c r="B79" s="316"/>
      <c r="C79" s="316"/>
      <c r="D79" s="316"/>
      <c r="E79" s="316"/>
      <c r="F79" s="316"/>
      <c r="G79" s="316"/>
      <c r="H79" s="316"/>
      <c r="I79" s="316"/>
      <c r="J79" s="316"/>
      <c r="K79" s="316"/>
      <c r="L79" s="316"/>
    </row>
    <row r="80" spans="1:12" ht="12">
      <c r="A80" s="36"/>
      <c r="B80" s="328"/>
      <c r="C80" s="328"/>
      <c r="D80" s="328"/>
      <c r="E80" s="328"/>
      <c r="F80" s="328"/>
      <c r="G80" s="328"/>
      <c r="H80" s="328"/>
      <c r="I80" s="328"/>
      <c r="J80" s="328"/>
      <c r="K80" s="328"/>
      <c r="L80" s="328"/>
    </row>
    <row r="81" spans="1:12" ht="10.5" customHeight="1">
      <c r="A81" s="36"/>
      <c r="B81" s="77"/>
      <c r="C81" s="77"/>
      <c r="D81" s="77"/>
      <c r="E81" s="77"/>
      <c r="F81" s="77"/>
      <c r="G81" s="77"/>
      <c r="H81" s="77"/>
      <c r="I81" s="77"/>
      <c r="J81" s="77"/>
      <c r="K81" s="77"/>
      <c r="L81" s="77"/>
    </row>
    <row r="82" spans="1:12" ht="12" customHeight="1">
      <c r="A82" s="37" t="s">
        <v>117</v>
      </c>
      <c r="B82" s="30" t="s">
        <v>116</v>
      </c>
      <c r="C82" s="29"/>
      <c r="D82" s="29"/>
      <c r="E82" s="29"/>
      <c r="F82" s="29"/>
      <c r="G82" s="29"/>
      <c r="H82" s="29"/>
      <c r="I82" s="29"/>
      <c r="J82" s="29"/>
      <c r="K82" s="29"/>
      <c r="L82" s="29"/>
    </row>
    <row r="83" spans="1:12" ht="6.75" customHeight="1">
      <c r="A83" s="37"/>
      <c r="B83" s="29"/>
      <c r="C83" s="29"/>
      <c r="D83" s="29"/>
      <c r="E83" s="29"/>
      <c r="F83" s="29"/>
      <c r="G83" s="29"/>
      <c r="H83" s="29"/>
      <c r="I83" s="29"/>
      <c r="J83" s="29"/>
      <c r="K83" s="29"/>
      <c r="L83" s="29"/>
    </row>
    <row r="84" spans="1:12" ht="12">
      <c r="A84" s="37"/>
      <c r="B84" s="341" t="s">
        <v>35</v>
      </c>
      <c r="C84" s="341"/>
      <c r="D84" s="341"/>
      <c r="E84" s="341"/>
      <c r="F84" s="341"/>
      <c r="G84" s="341"/>
      <c r="H84" s="341"/>
      <c r="I84" s="341"/>
      <c r="J84" s="341"/>
      <c r="K84" s="341"/>
      <c r="L84" s="341"/>
    </row>
    <row r="85" spans="1:12" ht="12">
      <c r="A85" s="37"/>
      <c r="B85" s="341"/>
      <c r="C85" s="341"/>
      <c r="D85" s="341"/>
      <c r="E85" s="341"/>
      <c r="F85" s="341"/>
      <c r="G85" s="341"/>
      <c r="H85" s="341"/>
      <c r="I85" s="341"/>
      <c r="J85" s="341"/>
      <c r="K85" s="341"/>
      <c r="L85" s="341"/>
    </row>
    <row r="86" spans="1:12" ht="12">
      <c r="A86" s="37"/>
      <c r="B86" s="341"/>
      <c r="C86" s="341"/>
      <c r="D86" s="341"/>
      <c r="E86" s="341"/>
      <c r="F86" s="341"/>
      <c r="G86" s="341"/>
      <c r="H86" s="341"/>
      <c r="I86" s="341"/>
      <c r="J86" s="341"/>
      <c r="K86" s="341"/>
      <c r="L86" s="341"/>
    </row>
    <row r="87" spans="1:12" ht="12">
      <c r="A87" s="37"/>
      <c r="B87" s="341"/>
      <c r="C87" s="341"/>
      <c r="D87" s="341"/>
      <c r="E87" s="341"/>
      <c r="F87" s="341"/>
      <c r="G87" s="341"/>
      <c r="H87" s="341"/>
      <c r="I87" s="341"/>
      <c r="J87" s="341"/>
      <c r="K87" s="341"/>
      <c r="L87" s="341"/>
    </row>
    <row r="88" spans="1:12" ht="12">
      <c r="A88" s="37"/>
      <c r="B88" s="341"/>
      <c r="C88" s="341"/>
      <c r="D88" s="341"/>
      <c r="E88" s="341"/>
      <c r="F88" s="341"/>
      <c r="G88" s="341"/>
      <c r="H88" s="341"/>
      <c r="I88" s="341"/>
      <c r="J88" s="341"/>
      <c r="K88" s="341"/>
      <c r="L88" s="341"/>
    </row>
    <row r="89" spans="1:12" ht="12">
      <c r="A89" s="37"/>
      <c r="B89" s="341"/>
      <c r="C89" s="341"/>
      <c r="D89" s="341"/>
      <c r="E89" s="341"/>
      <c r="F89" s="341"/>
      <c r="G89" s="341"/>
      <c r="H89" s="341"/>
      <c r="I89" s="341"/>
      <c r="J89" s="341"/>
      <c r="K89" s="341"/>
      <c r="L89" s="341"/>
    </row>
    <row r="90" spans="1:12" ht="12">
      <c r="A90" s="37"/>
      <c r="B90" s="341"/>
      <c r="C90" s="341"/>
      <c r="D90" s="341"/>
      <c r="E90" s="341"/>
      <c r="F90" s="341"/>
      <c r="G90" s="341"/>
      <c r="H90" s="341"/>
      <c r="I90" s="341"/>
      <c r="J90" s="341"/>
      <c r="K90" s="341"/>
      <c r="L90" s="341"/>
    </row>
    <row r="91" spans="1:12" ht="12">
      <c r="A91" s="37"/>
      <c r="B91" s="155"/>
      <c r="C91" s="155"/>
      <c r="D91" s="155"/>
      <c r="E91" s="155"/>
      <c r="F91" s="155"/>
      <c r="G91" s="155"/>
      <c r="H91" s="155"/>
      <c r="I91" s="155"/>
      <c r="J91" s="155"/>
      <c r="K91" s="155"/>
      <c r="L91" s="155"/>
    </row>
    <row r="92" spans="1:12" ht="12">
      <c r="A92" s="37"/>
      <c r="B92" s="341" t="s">
        <v>37</v>
      </c>
      <c r="C92" s="341"/>
      <c r="D92" s="341"/>
      <c r="E92" s="341"/>
      <c r="F92" s="341"/>
      <c r="G92" s="341"/>
      <c r="H92" s="341"/>
      <c r="I92" s="341"/>
      <c r="J92" s="341"/>
      <c r="K92" s="341"/>
      <c r="L92" s="341"/>
    </row>
    <row r="93" spans="1:12" ht="12">
      <c r="A93" s="37"/>
      <c r="B93" s="341"/>
      <c r="C93" s="341"/>
      <c r="D93" s="341"/>
      <c r="E93" s="341"/>
      <c r="F93" s="341"/>
      <c r="G93" s="341"/>
      <c r="H93" s="341"/>
      <c r="I93" s="341"/>
      <c r="J93" s="341"/>
      <c r="K93" s="341"/>
      <c r="L93" s="341"/>
    </row>
    <row r="94" spans="1:12" ht="12">
      <c r="A94" s="37"/>
      <c r="B94" s="341"/>
      <c r="C94" s="341"/>
      <c r="D94" s="341"/>
      <c r="E94" s="341"/>
      <c r="F94" s="341"/>
      <c r="G94" s="341"/>
      <c r="H94" s="341"/>
      <c r="I94" s="341"/>
      <c r="J94" s="341"/>
      <c r="K94" s="341"/>
      <c r="L94" s="341"/>
    </row>
    <row r="95" spans="1:12" ht="12">
      <c r="A95" s="37"/>
      <c r="B95" s="155"/>
      <c r="C95" s="155"/>
      <c r="D95" s="155"/>
      <c r="E95" s="155"/>
      <c r="F95" s="155"/>
      <c r="G95" s="155"/>
      <c r="H95" s="155"/>
      <c r="I95" s="155"/>
      <c r="J95" s="155"/>
      <c r="K95" s="155"/>
      <c r="L95" s="155"/>
    </row>
    <row r="97" spans="1:2" ht="12">
      <c r="A97" s="9" t="s">
        <v>118</v>
      </c>
      <c r="B97" s="9" t="s">
        <v>325</v>
      </c>
    </row>
    <row r="98" spans="1:2" ht="12">
      <c r="A98" s="9"/>
      <c r="B98" s="1" t="s">
        <v>329</v>
      </c>
    </row>
    <row r="100" spans="1:12" ht="12">
      <c r="A100" s="96" t="s">
        <v>121</v>
      </c>
      <c r="B100" s="98" t="s">
        <v>119</v>
      </c>
      <c r="C100" s="97"/>
      <c r="D100" s="97"/>
      <c r="E100" s="97"/>
      <c r="F100" s="97"/>
      <c r="G100" s="97"/>
      <c r="H100" s="97"/>
      <c r="I100" s="97"/>
      <c r="J100" s="97"/>
      <c r="K100" s="97"/>
      <c r="L100" s="97"/>
    </row>
    <row r="101" spans="1:12" ht="12">
      <c r="A101" s="38"/>
      <c r="B101" s="35" t="s">
        <v>120</v>
      </c>
      <c r="C101" s="97"/>
      <c r="D101" s="97"/>
      <c r="E101" s="97"/>
      <c r="F101" s="97"/>
      <c r="G101" s="97"/>
      <c r="H101" s="97"/>
      <c r="I101" s="97"/>
      <c r="J101" s="97"/>
      <c r="K101" s="97"/>
      <c r="L101" s="97"/>
    </row>
    <row r="103" spans="1:12" ht="12">
      <c r="A103" s="96" t="s">
        <v>326</v>
      </c>
      <c r="B103" s="98" t="s">
        <v>330</v>
      </c>
      <c r="C103" s="97"/>
      <c r="D103" s="97"/>
      <c r="E103" s="97"/>
      <c r="F103" s="97"/>
      <c r="G103" s="97"/>
      <c r="H103" s="97"/>
      <c r="I103" s="97"/>
      <c r="J103" s="97"/>
      <c r="K103" s="97"/>
      <c r="L103" s="97"/>
    </row>
    <row r="104" spans="1:12" ht="12">
      <c r="A104" s="38"/>
      <c r="B104" s="35" t="s">
        <v>331</v>
      </c>
      <c r="C104" s="97"/>
      <c r="D104" s="97"/>
      <c r="E104" s="97"/>
      <c r="F104" s="97"/>
      <c r="G104" s="97"/>
      <c r="H104" s="97"/>
      <c r="I104" s="97"/>
      <c r="J104" s="97"/>
      <c r="K104" s="97"/>
      <c r="L104" s="97"/>
    </row>
    <row r="105" spans="1:12" ht="12">
      <c r="A105" s="36"/>
      <c r="B105" s="29"/>
      <c r="C105" s="29"/>
      <c r="D105" s="29"/>
      <c r="E105" s="29"/>
      <c r="F105" s="29"/>
      <c r="G105" s="29"/>
      <c r="H105" s="29"/>
      <c r="I105" s="29"/>
      <c r="J105" s="29"/>
      <c r="K105" s="29"/>
      <c r="L105" s="29"/>
    </row>
    <row r="106" spans="1:12" ht="12">
      <c r="A106" s="37" t="s">
        <v>327</v>
      </c>
      <c r="B106" s="30" t="s">
        <v>114</v>
      </c>
      <c r="C106" s="29"/>
      <c r="D106" s="29"/>
      <c r="E106" s="29"/>
      <c r="F106" s="29"/>
      <c r="G106" s="29"/>
      <c r="H106" s="29"/>
      <c r="I106" s="29"/>
      <c r="J106" s="29"/>
      <c r="K106" s="29"/>
      <c r="L106" s="29"/>
    </row>
    <row r="107" spans="1:12" ht="12">
      <c r="A107" s="37"/>
      <c r="B107" s="308" t="s">
        <v>40</v>
      </c>
      <c r="C107" s="345"/>
      <c r="D107" s="345"/>
      <c r="E107" s="345"/>
      <c r="F107" s="345"/>
      <c r="G107" s="345"/>
      <c r="H107" s="345"/>
      <c r="I107" s="345"/>
      <c r="J107" s="345"/>
      <c r="K107" s="345"/>
      <c r="L107" s="345"/>
    </row>
    <row r="108" spans="1:12" ht="12">
      <c r="A108" s="37"/>
      <c r="B108" s="345"/>
      <c r="C108" s="345"/>
      <c r="D108" s="345"/>
      <c r="E108" s="345"/>
      <c r="F108" s="345"/>
      <c r="G108" s="345"/>
      <c r="H108" s="345"/>
      <c r="I108" s="345"/>
      <c r="J108" s="345"/>
      <c r="K108" s="345"/>
      <c r="L108" s="345"/>
    </row>
    <row r="109" spans="1:12" ht="12">
      <c r="A109" s="37"/>
      <c r="B109" s="345"/>
      <c r="C109" s="345"/>
      <c r="D109" s="345"/>
      <c r="E109" s="345"/>
      <c r="F109" s="345"/>
      <c r="G109" s="345"/>
      <c r="H109" s="345"/>
      <c r="I109" s="345"/>
      <c r="J109" s="345"/>
      <c r="K109" s="345"/>
      <c r="L109" s="345"/>
    </row>
    <row r="110" spans="1:12" ht="12">
      <c r="A110" s="37"/>
      <c r="B110" s="345"/>
      <c r="C110" s="345"/>
      <c r="D110" s="345"/>
      <c r="E110" s="345"/>
      <c r="F110" s="345"/>
      <c r="G110" s="345"/>
      <c r="H110" s="345"/>
      <c r="I110" s="345"/>
      <c r="J110" s="345"/>
      <c r="K110" s="345"/>
      <c r="L110" s="345"/>
    </row>
    <row r="111" spans="1:12" ht="12">
      <c r="A111" s="37"/>
      <c r="B111" s="345"/>
      <c r="C111" s="345"/>
      <c r="D111" s="345"/>
      <c r="E111" s="345"/>
      <c r="F111" s="345"/>
      <c r="G111" s="345"/>
      <c r="H111" s="345"/>
      <c r="I111" s="345"/>
      <c r="J111" s="345"/>
      <c r="K111" s="345"/>
      <c r="L111" s="345"/>
    </row>
    <row r="112" spans="1:12" ht="12">
      <c r="A112" s="37"/>
      <c r="B112" s="345"/>
      <c r="C112" s="345"/>
      <c r="D112" s="345"/>
      <c r="E112" s="345"/>
      <c r="F112" s="345"/>
      <c r="G112" s="345"/>
      <c r="H112" s="345"/>
      <c r="I112" s="345"/>
      <c r="J112" s="345"/>
      <c r="K112" s="345"/>
      <c r="L112" s="345"/>
    </row>
    <row r="113" spans="1:12" ht="12">
      <c r="A113" s="37"/>
      <c r="B113" s="308" t="s">
        <v>277</v>
      </c>
      <c r="C113" s="345"/>
      <c r="D113" s="345"/>
      <c r="E113" s="345"/>
      <c r="F113" s="345"/>
      <c r="G113" s="345"/>
      <c r="H113" s="345"/>
      <c r="I113" s="345"/>
      <c r="J113" s="345"/>
      <c r="K113" s="345"/>
      <c r="L113" s="345"/>
    </row>
    <row r="114" spans="1:12" ht="12">
      <c r="A114" s="37"/>
      <c r="B114" s="345"/>
      <c r="C114" s="345"/>
      <c r="D114" s="345"/>
      <c r="E114" s="345"/>
      <c r="F114" s="345"/>
      <c r="G114" s="345"/>
      <c r="H114" s="345"/>
      <c r="I114" s="345"/>
      <c r="J114" s="345"/>
      <c r="K114" s="345"/>
      <c r="L114" s="345"/>
    </row>
    <row r="115" spans="1:12" ht="12">
      <c r="A115" s="37"/>
      <c r="B115" s="345"/>
      <c r="C115" s="345"/>
      <c r="D115" s="345"/>
      <c r="E115" s="345"/>
      <c r="F115" s="345"/>
      <c r="G115" s="345"/>
      <c r="H115" s="345"/>
      <c r="I115" s="345"/>
      <c r="J115" s="345"/>
      <c r="K115" s="345"/>
      <c r="L115" s="345"/>
    </row>
    <row r="116" spans="1:12" ht="12">
      <c r="A116" s="37"/>
      <c r="B116" s="345"/>
      <c r="C116" s="345"/>
      <c r="D116" s="345"/>
      <c r="E116" s="345"/>
      <c r="F116" s="345"/>
      <c r="G116" s="345"/>
      <c r="H116" s="345"/>
      <c r="I116" s="345"/>
      <c r="J116" s="345"/>
      <c r="K116" s="345"/>
      <c r="L116" s="345"/>
    </row>
    <row r="117" spans="1:12" ht="12">
      <c r="A117" s="37"/>
      <c r="B117" s="345"/>
      <c r="C117" s="345"/>
      <c r="D117" s="345"/>
      <c r="E117" s="345"/>
      <c r="F117" s="345"/>
      <c r="G117" s="345"/>
      <c r="H117" s="345"/>
      <c r="I117" s="345"/>
      <c r="J117" s="345"/>
      <c r="K117" s="345"/>
      <c r="L117" s="345"/>
    </row>
    <row r="118" spans="1:12" ht="12">
      <c r="A118" s="37"/>
      <c r="B118" s="345"/>
      <c r="C118" s="345"/>
      <c r="D118" s="345"/>
      <c r="E118" s="345"/>
      <c r="F118" s="345"/>
      <c r="G118" s="345"/>
      <c r="H118" s="345"/>
      <c r="I118" s="345"/>
      <c r="J118" s="345"/>
      <c r="K118" s="345"/>
      <c r="L118" s="345"/>
    </row>
    <row r="119" spans="1:12" ht="12">
      <c r="A119" s="36"/>
      <c r="B119" s="35"/>
      <c r="C119" s="35"/>
      <c r="D119" s="35"/>
      <c r="E119" s="35"/>
      <c r="F119" s="35"/>
      <c r="G119" s="35"/>
      <c r="H119" s="35"/>
      <c r="I119" s="35"/>
      <c r="J119" s="35"/>
      <c r="K119" s="35"/>
      <c r="L119" s="35"/>
    </row>
    <row r="120" spans="1:12" ht="12">
      <c r="A120" s="36"/>
      <c r="B120" s="308" t="s">
        <v>279</v>
      </c>
      <c r="C120" s="308"/>
      <c r="D120" s="308"/>
      <c r="E120" s="308"/>
      <c r="F120" s="308"/>
      <c r="G120" s="308"/>
      <c r="H120" s="308"/>
      <c r="I120" s="308"/>
      <c r="J120" s="308"/>
      <c r="K120" s="308"/>
      <c r="L120" s="308"/>
    </row>
    <row r="121" spans="1:12" ht="12">
      <c r="A121" s="36"/>
      <c r="B121" s="308"/>
      <c r="C121" s="308"/>
      <c r="D121" s="308"/>
      <c r="E121" s="308"/>
      <c r="F121" s="308"/>
      <c r="G121" s="308"/>
      <c r="H121" s="308"/>
      <c r="I121" s="308"/>
      <c r="J121" s="308"/>
      <c r="K121" s="308"/>
      <c r="L121" s="308"/>
    </row>
    <row r="122" spans="1:12" ht="12">
      <c r="A122" s="36"/>
      <c r="B122" s="308"/>
      <c r="C122" s="308"/>
      <c r="D122" s="308"/>
      <c r="E122" s="308"/>
      <c r="F122" s="308"/>
      <c r="G122" s="308"/>
      <c r="H122" s="308"/>
      <c r="I122" s="308"/>
      <c r="J122" s="308"/>
      <c r="K122" s="308"/>
      <c r="L122" s="308"/>
    </row>
    <row r="123" spans="1:12" ht="12">
      <c r="A123" s="36"/>
      <c r="B123" s="308"/>
      <c r="C123" s="308"/>
      <c r="D123" s="308"/>
      <c r="E123" s="308"/>
      <c r="F123" s="308"/>
      <c r="G123" s="308"/>
      <c r="H123" s="308"/>
      <c r="I123" s="308"/>
      <c r="J123" s="308"/>
      <c r="K123" s="308"/>
      <c r="L123" s="308"/>
    </row>
    <row r="124" spans="1:12" ht="12">
      <c r="A124" s="36"/>
      <c r="B124" s="308"/>
      <c r="C124" s="308"/>
      <c r="D124" s="308"/>
      <c r="E124" s="308"/>
      <c r="F124" s="308"/>
      <c r="G124" s="308"/>
      <c r="H124" s="308"/>
      <c r="I124" s="308"/>
      <c r="J124" s="308"/>
      <c r="K124" s="308"/>
      <c r="L124" s="308"/>
    </row>
    <row r="125" spans="1:12" ht="12">
      <c r="A125" s="36"/>
      <c r="B125" s="308"/>
      <c r="C125" s="308"/>
      <c r="D125" s="308"/>
      <c r="E125" s="308"/>
      <c r="F125" s="308"/>
      <c r="G125" s="308"/>
      <c r="H125" s="308"/>
      <c r="I125" s="308"/>
      <c r="J125" s="308"/>
      <c r="K125" s="308"/>
      <c r="L125" s="308"/>
    </row>
    <row r="126" spans="1:12" ht="12">
      <c r="A126" s="36"/>
      <c r="B126" s="308"/>
      <c r="C126" s="308"/>
      <c r="D126" s="308"/>
      <c r="E126" s="308"/>
      <c r="F126" s="308"/>
      <c r="G126" s="308"/>
      <c r="H126" s="308"/>
      <c r="I126" s="308"/>
      <c r="J126" s="308"/>
      <c r="K126" s="308"/>
      <c r="L126" s="308"/>
    </row>
    <row r="127" spans="1:12" ht="12">
      <c r="A127" s="36"/>
      <c r="B127" s="308"/>
      <c r="C127" s="308"/>
      <c r="D127" s="308"/>
      <c r="E127" s="308"/>
      <c r="F127" s="308"/>
      <c r="G127" s="308"/>
      <c r="H127" s="308"/>
      <c r="I127" s="308"/>
      <c r="J127" s="308"/>
      <c r="K127" s="308"/>
      <c r="L127" s="308"/>
    </row>
    <row r="128" spans="1:12" ht="12">
      <c r="A128" s="36"/>
      <c r="B128" s="308"/>
      <c r="C128" s="308"/>
      <c r="D128" s="308"/>
      <c r="E128" s="308"/>
      <c r="F128" s="308"/>
      <c r="G128" s="308"/>
      <c r="H128" s="308"/>
      <c r="I128" s="308"/>
      <c r="J128" s="308"/>
      <c r="K128" s="308"/>
      <c r="L128" s="308"/>
    </row>
    <row r="129" spans="1:12" ht="12">
      <c r="A129" s="36"/>
      <c r="B129" s="308"/>
      <c r="C129" s="308"/>
      <c r="D129" s="308"/>
      <c r="E129" s="308"/>
      <c r="F129" s="308"/>
      <c r="G129" s="308"/>
      <c r="H129" s="308"/>
      <c r="I129" s="308"/>
      <c r="J129" s="308"/>
      <c r="K129" s="308"/>
      <c r="L129" s="308"/>
    </row>
    <row r="130" spans="1:12" ht="12">
      <c r="A130" s="36"/>
      <c r="B130" s="308" t="s">
        <v>250</v>
      </c>
      <c r="C130" s="308"/>
      <c r="D130" s="308"/>
      <c r="E130" s="308"/>
      <c r="F130" s="308"/>
      <c r="G130" s="308"/>
      <c r="H130" s="308"/>
      <c r="I130" s="308"/>
      <c r="J130" s="308"/>
      <c r="K130" s="308"/>
      <c r="L130" s="308"/>
    </row>
    <row r="131" spans="1:12" ht="12">
      <c r="A131" s="36"/>
      <c r="B131" s="308"/>
      <c r="C131" s="308"/>
      <c r="D131" s="308"/>
      <c r="E131" s="308"/>
      <c r="F131" s="308"/>
      <c r="G131" s="308"/>
      <c r="H131" s="308"/>
      <c r="I131" s="308"/>
      <c r="J131" s="308"/>
      <c r="K131" s="308"/>
      <c r="L131" s="308"/>
    </row>
    <row r="132" spans="1:12" ht="12">
      <c r="A132" s="36"/>
      <c r="B132" s="308"/>
      <c r="C132" s="308"/>
      <c r="D132" s="308"/>
      <c r="E132" s="308"/>
      <c r="F132" s="308"/>
      <c r="G132" s="308"/>
      <c r="H132" s="308"/>
      <c r="I132" s="308"/>
      <c r="J132" s="308"/>
      <c r="K132" s="308"/>
      <c r="L132" s="308"/>
    </row>
    <row r="133" spans="1:12" ht="12">
      <c r="A133" s="36"/>
      <c r="B133" s="308"/>
      <c r="C133" s="308"/>
      <c r="D133" s="308"/>
      <c r="E133" s="308"/>
      <c r="F133" s="308"/>
      <c r="G133" s="308"/>
      <c r="H133" s="308"/>
      <c r="I133" s="308"/>
      <c r="J133" s="308"/>
      <c r="K133" s="308"/>
      <c r="L133" s="308"/>
    </row>
    <row r="134" spans="1:12" ht="12">
      <c r="A134" s="36"/>
      <c r="B134" s="154"/>
      <c r="C134" s="154"/>
      <c r="D134" s="154"/>
      <c r="E134" s="154"/>
      <c r="F134" s="154"/>
      <c r="G134" s="154"/>
      <c r="H134" s="154"/>
      <c r="I134" s="154"/>
      <c r="J134" s="154"/>
      <c r="K134" s="154"/>
      <c r="L134" s="154"/>
    </row>
    <row r="135" spans="1:12" ht="12">
      <c r="A135" s="36"/>
      <c r="B135" s="308" t="s">
        <v>293</v>
      </c>
      <c r="C135" s="308"/>
      <c r="D135" s="308"/>
      <c r="E135" s="308"/>
      <c r="F135" s="308"/>
      <c r="G135" s="308"/>
      <c r="H135" s="308"/>
      <c r="I135" s="308"/>
      <c r="J135" s="308"/>
      <c r="K135" s="308"/>
      <c r="L135" s="308"/>
    </row>
    <row r="136" spans="1:12" ht="12">
      <c r="A136" s="36"/>
      <c r="B136" s="308"/>
      <c r="C136" s="308"/>
      <c r="D136" s="308"/>
      <c r="E136" s="308"/>
      <c r="F136" s="308"/>
      <c r="G136" s="308"/>
      <c r="H136" s="308"/>
      <c r="I136" s="308"/>
      <c r="J136" s="308"/>
      <c r="K136" s="308"/>
      <c r="L136" s="308"/>
    </row>
    <row r="137" spans="1:12" ht="12">
      <c r="A137" s="36"/>
      <c r="B137" s="308"/>
      <c r="C137" s="308"/>
      <c r="D137" s="308"/>
      <c r="E137" s="308"/>
      <c r="F137" s="308"/>
      <c r="G137" s="308"/>
      <c r="H137" s="308"/>
      <c r="I137" s="308"/>
      <c r="J137" s="308"/>
      <c r="K137" s="308"/>
      <c r="L137" s="308"/>
    </row>
    <row r="138" spans="1:12" ht="12">
      <c r="A138" s="36"/>
      <c r="B138" s="308"/>
      <c r="C138" s="308"/>
      <c r="D138" s="308"/>
      <c r="E138" s="308"/>
      <c r="F138" s="308"/>
      <c r="G138" s="308"/>
      <c r="H138" s="308"/>
      <c r="I138" s="308"/>
      <c r="J138" s="308"/>
      <c r="K138" s="308"/>
      <c r="L138" s="308"/>
    </row>
    <row r="139" spans="1:12" ht="12">
      <c r="A139" s="36"/>
      <c r="B139" s="308"/>
      <c r="C139" s="308"/>
      <c r="D139" s="308"/>
      <c r="E139" s="308"/>
      <c r="F139" s="308"/>
      <c r="G139" s="308"/>
      <c r="H139" s="308"/>
      <c r="I139" s="308"/>
      <c r="J139" s="308"/>
      <c r="K139" s="308"/>
      <c r="L139" s="308"/>
    </row>
    <row r="140" spans="1:12" ht="12">
      <c r="A140" s="36"/>
      <c r="B140" s="308"/>
      <c r="C140" s="308"/>
      <c r="D140" s="308"/>
      <c r="E140" s="308"/>
      <c r="F140" s="308"/>
      <c r="G140" s="308"/>
      <c r="H140" s="308"/>
      <c r="I140" s="308"/>
      <c r="J140" s="308"/>
      <c r="K140" s="308"/>
      <c r="L140" s="308"/>
    </row>
    <row r="141" spans="1:12" ht="12">
      <c r="A141" s="36"/>
      <c r="B141" s="308"/>
      <c r="C141" s="308"/>
      <c r="D141" s="308"/>
      <c r="E141" s="308"/>
      <c r="F141" s="308"/>
      <c r="G141" s="308"/>
      <c r="H141" s="308"/>
      <c r="I141" s="308"/>
      <c r="J141" s="308"/>
      <c r="K141" s="308"/>
      <c r="L141" s="308"/>
    </row>
    <row r="142" spans="1:12" ht="12">
      <c r="A142" s="36"/>
      <c r="B142" s="99" t="s">
        <v>243</v>
      </c>
      <c r="C142" s="154"/>
      <c r="D142" s="154"/>
      <c r="E142" s="154"/>
      <c r="F142" s="154"/>
      <c r="G142" s="154"/>
      <c r="H142" s="154"/>
      <c r="I142" s="154"/>
      <c r="J142" s="154"/>
      <c r="K142" s="154"/>
      <c r="L142" s="154"/>
    </row>
    <row r="143" spans="1:12" ht="12">
      <c r="A143" s="36"/>
      <c r="B143" s="154" t="s">
        <v>242</v>
      </c>
      <c r="C143" s="308" t="s">
        <v>244</v>
      </c>
      <c r="D143" s="345"/>
      <c r="E143" s="345"/>
      <c r="F143" s="345"/>
      <c r="G143" s="345"/>
      <c r="H143" s="345"/>
      <c r="I143" s="345"/>
      <c r="J143" s="345"/>
      <c r="K143" s="345"/>
      <c r="L143" s="345"/>
    </row>
    <row r="144" spans="1:12" ht="12">
      <c r="A144" s="36"/>
      <c r="B144" s="154"/>
      <c r="C144" s="345"/>
      <c r="D144" s="345"/>
      <c r="E144" s="345"/>
      <c r="F144" s="345"/>
      <c r="G144" s="345"/>
      <c r="H144" s="345"/>
      <c r="I144" s="345"/>
      <c r="J144" s="345"/>
      <c r="K144" s="345"/>
      <c r="L144" s="345"/>
    </row>
    <row r="145" spans="1:12" ht="12">
      <c r="A145" s="36"/>
      <c r="B145" s="154" t="s">
        <v>245</v>
      </c>
      <c r="C145" s="308" t="s">
        <v>253</v>
      </c>
      <c r="D145" s="345"/>
      <c r="E145" s="345"/>
      <c r="F145" s="345"/>
      <c r="G145" s="345"/>
      <c r="H145" s="345"/>
      <c r="I145" s="345"/>
      <c r="J145" s="345"/>
      <c r="K145" s="345"/>
      <c r="L145" s="345"/>
    </row>
    <row r="146" spans="1:12" ht="12">
      <c r="A146" s="36"/>
      <c r="B146" s="154"/>
      <c r="C146" s="345"/>
      <c r="D146" s="345"/>
      <c r="E146" s="345"/>
      <c r="F146" s="345"/>
      <c r="G146" s="345"/>
      <c r="H146" s="345"/>
      <c r="I146" s="345"/>
      <c r="J146" s="345"/>
      <c r="K146" s="345"/>
      <c r="L146" s="345"/>
    </row>
    <row r="147" spans="1:12" ht="12">
      <c r="A147" s="36"/>
      <c r="B147" s="154"/>
      <c r="C147" s="345"/>
      <c r="D147" s="345"/>
      <c r="E147" s="345"/>
      <c r="F147" s="345"/>
      <c r="G147" s="345"/>
      <c r="H147" s="345"/>
      <c r="I147" s="345"/>
      <c r="J147" s="345"/>
      <c r="K147" s="345"/>
      <c r="L147" s="345"/>
    </row>
    <row r="148" spans="1:12" ht="12" customHeight="1">
      <c r="A148" s="36"/>
      <c r="B148" s="154"/>
      <c r="C148" s="345"/>
      <c r="D148" s="345"/>
      <c r="E148" s="345"/>
      <c r="F148" s="345"/>
      <c r="G148" s="345"/>
      <c r="H148" s="345"/>
      <c r="I148" s="345"/>
      <c r="J148" s="345"/>
      <c r="K148" s="345"/>
      <c r="L148" s="345"/>
    </row>
    <row r="149" spans="1:12" ht="12" customHeight="1">
      <c r="A149" s="36"/>
      <c r="B149" s="154"/>
      <c r="C149" s="345"/>
      <c r="D149" s="345"/>
      <c r="E149" s="345"/>
      <c r="F149" s="345"/>
      <c r="G149" s="345"/>
      <c r="H149" s="345"/>
      <c r="I149" s="345"/>
      <c r="J149" s="345"/>
      <c r="K149" s="345"/>
      <c r="L149" s="345"/>
    </row>
    <row r="150" spans="1:12" ht="12" customHeight="1">
      <c r="A150" s="36"/>
      <c r="B150" s="154" t="s">
        <v>246</v>
      </c>
      <c r="C150" s="308" t="s">
        <v>247</v>
      </c>
      <c r="D150" s="345"/>
      <c r="E150" s="345"/>
      <c r="F150" s="345"/>
      <c r="G150" s="345"/>
      <c r="H150" s="345"/>
      <c r="I150" s="345"/>
      <c r="J150" s="345"/>
      <c r="K150" s="345"/>
      <c r="L150" s="345"/>
    </row>
    <row r="151" spans="1:12" ht="12" customHeight="1">
      <c r="A151" s="36"/>
      <c r="B151" s="154"/>
      <c r="C151" s="345"/>
      <c r="D151" s="345"/>
      <c r="E151" s="345"/>
      <c r="F151" s="345"/>
      <c r="G151" s="345"/>
      <c r="H151" s="345"/>
      <c r="I151" s="345"/>
      <c r="J151" s="345"/>
      <c r="K151" s="345"/>
      <c r="L151" s="345"/>
    </row>
    <row r="152" spans="1:12" ht="12" customHeight="1">
      <c r="A152" s="36"/>
      <c r="B152" s="154"/>
      <c r="C152" s="99"/>
      <c r="D152" s="154"/>
      <c r="E152" s="154"/>
      <c r="F152" s="154"/>
      <c r="G152" s="154"/>
      <c r="H152" s="154"/>
      <c r="I152" s="154"/>
      <c r="J152" s="154"/>
      <c r="K152" s="154"/>
      <c r="L152" s="154"/>
    </row>
    <row r="153" spans="1:12" ht="12" customHeight="1">
      <c r="A153" s="36"/>
      <c r="B153" s="308" t="s">
        <v>248</v>
      </c>
      <c r="C153" s="345"/>
      <c r="D153" s="345"/>
      <c r="E153" s="345"/>
      <c r="F153" s="345"/>
      <c r="G153" s="345"/>
      <c r="H153" s="345"/>
      <c r="I153" s="345"/>
      <c r="J153" s="345"/>
      <c r="K153" s="345"/>
      <c r="L153" s="345"/>
    </row>
    <row r="154" spans="1:12" ht="12" customHeight="1">
      <c r="A154" s="36"/>
      <c r="B154" s="345"/>
      <c r="C154" s="345"/>
      <c r="D154" s="345"/>
      <c r="E154" s="345"/>
      <c r="F154" s="345"/>
      <c r="G154" s="345"/>
      <c r="H154" s="345"/>
      <c r="I154" s="345"/>
      <c r="J154" s="345"/>
      <c r="K154" s="345"/>
      <c r="L154" s="345"/>
    </row>
    <row r="155" spans="1:12" ht="12" customHeight="1">
      <c r="A155" s="36"/>
      <c r="B155" s="154"/>
      <c r="C155" s="154"/>
      <c r="D155" s="154"/>
      <c r="E155" s="154"/>
      <c r="F155" s="154"/>
      <c r="G155" s="154"/>
      <c r="H155" s="154"/>
      <c r="I155" s="154"/>
      <c r="J155" s="154"/>
      <c r="K155" s="154"/>
      <c r="L155" s="154"/>
    </row>
    <row r="156" spans="1:12" ht="12" customHeight="1">
      <c r="A156" s="36"/>
      <c r="B156" s="308" t="s">
        <v>36</v>
      </c>
      <c r="C156" s="264"/>
      <c r="D156" s="264"/>
      <c r="E156" s="264"/>
      <c r="F156" s="264"/>
      <c r="G156" s="264"/>
      <c r="H156" s="264"/>
      <c r="I156" s="264"/>
      <c r="J156" s="264"/>
      <c r="K156" s="264"/>
      <c r="L156" s="264"/>
    </row>
    <row r="157" spans="2:12" ht="12">
      <c r="B157" s="264"/>
      <c r="C157" s="264"/>
      <c r="D157" s="264"/>
      <c r="E157" s="264"/>
      <c r="F157" s="264"/>
      <c r="G157" s="264"/>
      <c r="H157" s="264"/>
      <c r="I157" s="264"/>
      <c r="J157" s="264"/>
      <c r="K157" s="264"/>
      <c r="L157" s="264"/>
    </row>
    <row r="158" spans="1:12" ht="12">
      <c r="A158" s="34"/>
      <c r="B158" s="264"/>
      <c r="C158" s="264"/>
      <c r="D158" s="264"/>
      <c r="E158" s="264"/>
      <c r="F158" s="264"/>
      <c r="G158" s="264"/>
      <c r="H158" s="264"/>
      <c r="I158" s="264"/>
      <c r="J158" s="264"/>
      <c r="K158" s="264"/>
      <c r="L158" s="264"/>
    </row>
    <row r="159" spans="1:12" ht="12">
      <c r="A159" s="34"/>
      <c r="B159" s="35"/>
      <c r="C159" s="97"/>
      <c r="D159" s="97"/>
      <c r="E159" s="97"/>
      <c r="F159" s="97"/>
      <c r="G159" s="97"/>
      <c r="H159" s="97"/>
      <c r="I159" s="97"/>
      <c r="J159" s="97"/>
      <c r="K159" s="97"/>
      <c r="L159" s="97"/>
    </row>
    <row r="160" spans="1:12" ht="12">
      <c r="A160" s="3"/>
      <c r="B160" s="344" t="s">
        <v>38</v>
      </c>
      <c r="C160" s="264"/>
      <c r="D160" s="264"/>
      <c r="E160" s="264"/>
      <c r="F160" s="264"/>
      <c r="G160" s="264"/>
      <c r="H160" s="264"/>
      <c r="I160" s="264"/>
      <c r="J160" s="264"/>
      <c r="K160" s="264"/>
      <c r="L160" s="264"/>
    </row>
    <row r="161" spans="1:12" ht="12">
      <c r="A161" s="3"/>
      <c r="B161" s="264"/>
      <c r="C161" s="264"/>
      <c r="D161" s="264"/>
      <c r="E161" s="264"/>
      <c r="F161" s="264"/>
      <c r="G161" s="264"/>
      <c r="H161" s="264"/>
      <c r="I161" s="264"/>
      <c r="J161" s="264"/>
      <c r="K161" s="264"/>
      <c r="L161" s="264"/>
    </row>
    <row r="162" spans="1:12" ht="12">
      <c r="A162" s="3"/>
      <c r="B162" s="264"/>
      <c r="C162" s="264"/>
      <c r="D162" s="264"/>
      <c r="E162" s="264"/>
      <c r="F162" s="264"/>
      <c r="G162" s="264"/>
      <c r="H162" s="264"/>
      <c r="I162" s="264"/>
      <c r="J162" s="264"/>
      <c r="K162" s="264"/>
      <c r="L162" s="264"/>
    </row>
    <row r="163" spans="1:12" ht="12">
      <c r="A163" s="3"/>
      <c r="B163" s="264"/>
      <c r="C163" s="264"/>
      <c r="D163" s="264"/>
      <c r="E163" s="264"/>
      <c r="F163" s="264"/>
      <c r="G163" s="264"/>
      <c r="H163" s="264"/>
      <c r="I163" s="264"/>
      <c r="J163" s="264"/>
      <c r="K163" s="264"/>
      <c r="L163" s="264"/>
    </row>
    <row r="164" spans="1:12" ht="12">
      <c r="A164" s="3"/>
      <c r="B164" s="264"/>
      <c r="C164" s="264"/>
      <c r="D164" s="264"/>
      <c r="E164" s="264"/>
      <c r="F164" s="264"/>
      <c r="G164" s="264"/>
      <c r="H164" s="264"/>
      <c r="I164" s="264"/>
      <c r="J164" s="264"/>
      <c r="K164" s="264"/>
      <c r="L164" s="264"/>
    </row>
    <row r="165" spans="1:12" ht="12">
      <c r="A165" s="3"/>
      <c r="B165" s="3"/>
      <c r="C165" s="97"/>
      <c r="D165" s="97"/>
      <c r="E165" s="97"/>
      <c r="F165" s="97"/>
      <c r="G165" s="97"/>
      <c r="H165" s="97"/>
      <c r="I165" s="97"/>
      <c r="J165" s="97"/>
      <c r="K165" s="97"/>
      <c r="L165" s="97"/>
    </row>
    <row r="166" spans="1:12" ht="12">
      <c r="A166" s="3"/>
      <c r="B166" s="341" t="s">
        <v>39</v>
      </c>
      <c r="C166" s="288"/>
      <c r="D166" s="288"/>
      <c r="E166" s="288"/>
      <c r="F166" s="288"/>
      <c r="G166" s="288"/>
      <c r="H166" s="288"/>
      <c r="I166" s="288"/>
      <c r="J166" s="288"/>
      <c r="K166" s="288"/>
      <c r="L166" s="288"/>
    </row>
    <row r="167" spans="1:12" ht="12">
      <c r="A167" s="3"/>
      <c r="B167" s="288"/>
      <c r="C167" s="288"/>
      <c r="D167" s="288"/>
      <c r="E167" s="288"/>
      <c r="F167" s="288"/>
      <c r="G167" s="288"/>
      <c r="H167" s="288"/>
      <c r="I167" s="288"/>
      <c r="J167" s="288"/>
      <c r="K167" s="288"/>
      <c r="L167" s="288"/>
    </row>
    <row r="168" spans="1:12" ht="12">
      <c r="A168" s="3"/>
      <c r="B168" s="288"/>
      <c r="C168" s="288"/>
      <c r="D168" s="288"/>
      <c r="E168" s="288"/>
      <c r="F168" s="288"/>
      <c r="G168" s="288"/>
      <c r="H168" s="288"/>
      <c r="I168" s="288"/>
      <c r="J168" s="288"/>
      <c r="K168" s="288"/>
      <c r="L168" s="288"/>
    </row>
    <row r="169" spans="1:12" ht="12">
      <c r="A169" s="3"/>
      <c r="B169" s="3"/>
      <c r="C169" s="97"/>
      <c r="D169" s="97"/>
      <c r="E169" s="97"/>
      <c r="F169" s="97"/>
      <c r="G169" s="97"/>
      <c r="H169" s="97"/>
      <c r="I169" s="97"/>
      <c r="J169" s="97"/>
      <c r="K169" s="97"/>
      <c r="L169" s="97"/>
    </row>
    <row r="170" spans="1:12" ht="12">
      <c r="A170" s="3"/>
      <c r="B170" s="3"/>
      <c r="C170" s="33"/>
      <c r="D170" s="33"/>
      <c r="E170" s="33"/>
      <c r="F170" s="33"/>
      <c r="G170" s="33"/>
      <c r="H170" s="33"/>
      <c r="I170" s="33"/>
      <c r="J170" s="33"/>
      <c r="K170" s="33"/>
      <c r="L170" s="33"/>
    </row>
    <row r="171" spans="3:12" ht="12">
      <c r="C171" s="29"/>
      <c r="D171" s="29"/>
      <c r="E171" s="29"/>
      <c r="F171" s="29"/>
      <c r="G171" s="29"/>
      <c r="H171" s="29"/>
      <c r="I171" s="29"/>
      <c r="J171" s="29"/>
      <c r="K171" s="29"/>
      <c r="L171" s="29"/>
    </row>
    <row r="172" spans="3:12" ht="12">
      <c r="C172" s="29"/>
      <c r="D172" s="29"/>
      <c r="E172" s="29"/>
      <c r="F172" s="29"/>
      <c r="G172" s="29"/>
      <c r="H172" s="29"/>
      <c r="I172" s="29"/>
      <c r="J172" s="29"/>
      <c r="K172" s="29"/>
      <c r="L172" s="29"/>
    </row>
    <row r="173" spans="3:12" ht="12">
      <c r="C173" s="29"/>
      <c r="D173" s="29"/>
      <c r="E173" s="29"/>
      <c r="F173" s="29"/>
      <c r="G173" s="29"/>
      <c r="H173" s="29"/>
      <c r="I173" s="29"/>
      <c r="J173" s="29"/>
      <c r="K173" s="29"/>
      <c r="L173" s="29"/>
    </row>
    <row r="174" spans="3:12" ht="12">
      <c r="C174" s="29"/>
      <c r="D174" s="29"/>
      <c r="E174" s="29"/>
      <c r="F174" s="29"/>
      <c r="G174" s="29"/>
      <c r="H174" s="29"/>
      <c r="I174" s="29"/>
      <c r="J174" s="29"/>
      <c r="K174" s="29"/>
      <c r="L174" s="29"/>
    </row>
    <row r="175" spans="3:12" ht="12">
      <c r="C175" s="29"/>
      <c r="D175" s="29"/>
      <c r="E175" s="29"/>
      <c r="F175" s="29"/>
      <c r="G175" s="29"/>
      <c r="H175" s="29"/>
      <c r="I175" s="29"/>
      <c r="J175" s="29"/>
      <c r="K175" s="29"/>
      <c r="L175" s="29"/>
    </row>
    <row r="176" spans="3:12" ht="12">
      <c r="C176" s="29"/>
      <c r="D176" s="29"/>
      <c r="E176" s="29"/>
      <c r="F176" s="29"/>
      <c r="G176" s="29"/>
      <c r="H176" s="29"/>
      <c r="I176" s="29"/>
      <c r="J176" s="29"/>
      <c r="K176" s="29"/>
      <c r="L176" s="29"/>
    </row>
    <row r="177" spans="3:12" ht="12">
      <c r="C177" s="29"/>
      <c r="D177" s="29"/>
      <c r="E177" s="29"/>
      <c r="F177" s="29"/>
      <c r="G177" s="29"/>
      <c r="H177" s="29"/>
      <c r="I177" s="29"/>
      <c r="J177" s="29"/>
      <c r="K177" s="29"/>
      <c r="L177" s="29"/>
    </row>
    <row r="178" spans="3:12" ht="12">
      <c r="C178" s="29"/>
      <c r="D178" s="29"/>
      <c r="E178" s="29"/>
      <c r="F178" s="29"/>
      <c r="G178" s="29"/>
      <c r="H178" s="29"/>
      <c r="I178" s="29"/>
      <c r="J178" s="29"/>
      <c r="K178" s="29"/>
      <c r="L178" s="29"/>
    </row>
    <row r="179" spans="3:12" ht="12">
      <c r="C179" s="29"/>
      <c r="D179" s="29"/>
      <c r="E179" s="29"/>
      <c r="F179" s="29"/>
      <c r="G179" s="29"/>
      <c r="H179" s="29"/>
      <c r="I179" s="29"/>
      <c r="J179" s="29"/>
      <c r="K179" s="29"/>
      <c r="L179" s="29"/>
    </row>
    <row r="180" spans="3:12" ht="12">
      <c r="C180" s="29"/>
      <c r="D180" s="29"/>
      <c r="E180" s="29"/>
      <c r="F180" s="29"/>
      <c r="G180" s="29"/>
      <c r="H180" s="29"/>
      <c r="I180" s="29"/>
      <c r="J180" s="29"/>
      <c r="K180" s="29"/>
      <c r="L180" s="29"/>
    </row>
    <row r="181" spans="3:12" ht="12">
      <c r="C181" s="29"/>
      <c r="D181" s="29"/>
      <c r="E181" s="29"/>
      <c r="F181" s="29"/>
      <c r="G181" s="29"/>
      <c r="H181" s="29"/>
      <c r="I181" s="29"/>
      <c r="J181" s="29"/>
      <c r="K181" s="29"/>
      <c r="L181" s="29"/>
    </row>
    <row r="182" spans="3:12" ht="12">
      <c r="C182" s="29"/>
      <c r="D182" s="29"/>
      <c r="E182" s="29"/>
      <c r="F182" s="29"/>
      <c r="G182" s="29"/>
      <c r="H182" s="29"/>
      <c r="I182" s="29"/>
      <c r="J182" s="29"/>
      <c r="K182" s="29"/>
      <c r="L182" s="29"/>
    </row>
    <row r="183" spans="3:12" ht="12">
      <c r="C183" s="29"/>
      <c r="D183" s="29"/>
      <c r="E183" s="29"/>
      <c r="F183" s="29"/>
      <c r="G183" s="29"/>
      <c r="H183" s="29"/>
      <c r="I183" s="29"/>
      <c r="J183" s="29"/>
      <c r="K183" s="29"/>
      <c r="L183" s="29"/>
    </row>
    <row r="184" spans="3:12" ht="12">
      <c r="C184" s="29"/>
      <c r="D184" s="29"/>
      <c r="E184" s="29"/>
      <c r="F184" s="29"/>
      <c r="G184" s="29"/>
      <c r="H184" s="29"/>
      <c r="I184" s="29"/>
      <c r="J184" s="29"/>
      <c r="K184" s="29"/>
      <c r="L184" s="29"/>
    </row>
    <row r="185" spans="3:12" ht="12">
      <c r="C185" s="29"/>
      <c r="D185" s="29"/>
      <c r="E185" s="29"/>
      <c r="F185" s="29"/>
      <c r="G185" s="29"/>
      <c r="H185" s="29"/>
      <c r="I185" s="29"/>
      <c r="J185" s="29"/>
      <c r="K185" s="29"/>
      <c r="L185" s="29"/>
    </row>
    <row r="186" spans="3:12" ht="12">
      <c r="C186" s="29"/>
      <c r="D186" s="29"/>
      <c r="E186" s="29"/>
      <c r="F186" s="29"/>
      <c r="G186" s="29"/>
      <c r="H186" s="29"/>
      <c r="I186" s="29"/>
      <c r="J186" s="29"/>
      <c r="K186" s="29"/>
      <c r="L186" s="29"/>
    </row>
    <row r="187" spans="3:12" ht="12">
      <c r="C187" s="29"/>
      <c r="D187" s="29"/>
      <c r="E187" s="29"/>
      <c r="F187" s="29"/>
      <c r="G187" s="29"/>
      <c r="H187" s="29"/>
      <c r="I187" s="29"/>
      <c r="J187" s="29"/>
      <c r="K187" s="29"/>
      <c r="L187" s="29"/>
    </row>
    <row r="188" spans="3:12" ht="12">
      <c r="C188" s="29"/>
      <c r="D188" s="29"/>
      <c r="E188" s="29"/>
      <c r="F188" s="29"/>
      <c r="G188" s="29"/>
      <c r="H188" s="29"/>
      <c r="I188" s="29"/>
      <c r="J188" s="29"/>
      <c r="K188" s="29"/>
      <c r="L188" s="29"/>
    </row>
    <row r="189" spans="3:12" ht="12">
      <c r="C189" s="29"/>
      <c r="D189" s="29"/>
      <c r="E189" s="29"/>
      <c r="F189" s="29"/>
      <c r="G189" s="29"/>
      <c r="H189" s="29"/>
      <c r="I189" s="29"/>
      <c r="J189" s="29"/>
      <c r="K189" s="29"/>
      <c r="L189" s="29"/>
    </row>
    <row r="190" spans="3:12" ht="12">
      <c r="C190" s="29"/>
      <c r="D190" s="29"/>
      <c r="E190" s="29"/>
      <c r="F190" s="29"/>
      <c r="G190" s="29"/>
      <c r="H190" s="29"/>
      <c r="I190" s="29"/>
      <c r="J190" s="29"/>
      <c r="K190" s="29"/>
      <c r="L190" s="29"/>
    </row>
    <row r="191" spans="3:12" ht="12">
      <c r="C191" s="29"/>
      <c r="D191" s="29"/>
      <c r="E191" s="29"/>
      <c r="F191" s="29"/>
      <c r="G191" s="29"/>
      <c r="H191" s="29"/>
      <c r="I191" s="29"/>
      <c r="J191" s="29"/>
      <c r="K191" s="29"/>
      <c r="L191" s="29"/>
    </row>
    <row r="192" spans="3:12" ht="12">
      <c r="C192" s="29"/>
      <c r="D192" s="29"/>
      <c r="E192" s="29"/>
      <c r="F192" s="29"/>
      <c r="G192" s="29"/>
      <c r="H192" s="29"/>
      <c r="I192" s="29"/>
      <c r="J192" s="29"/>
      <c r="K192" s="29"/>
      <c r="L192" s="29"/>
    </row>
    <row r="193" spans="3:12" ht="12">
      <c r="C193" s="29"/>
      <c r="D193" s="29"/>
      <c r="E193" s="29"/>
      <c r="F193" s="29"/>
      <c r="G193" s="29"/>
      <c r="H193" s="29"/>
      <c r="I193" s="29"/>
      <c r="J193" s="29"/>
      <c r="K193" s="29"/>
      <c r="L193" s="29"/>
    </row>
    <row r="194" spans="3:12" ht="12">
      <c r="C194" s="29"/>
      <c r="D194" s="29"/>
      <c r="E194" s="29"/>
      <c r="F194" s="29"/>
      <c r="G194" s="29"/>
      <c r="H194" s="29"/>
      <c r="I194" s="29"/>
      <c r="J194" s="29"/>
      <c r="K194" s="29"/>
      <c r="L194" s="29"/>
    </row>
    <row r="195" spans="3:12" ht="12">
      <c r="C195" s="29"/>
      <c r="D195" s="29"/>
      <c r="E195" s="29"/>
      <c r="F195" s="29"/>
      <c r="G195" s="29"/>
      <c r="H195" s="29"/>
      <c r="I195" s="29"/>
      <c r="J195" s="29"/>
      <c r="K195" s="29"/>
      <c r="L195" s="29"/>
    </row>
    <row r="196" spans="3:12" ht="12">
      <c r="C196" s="29"/>
      <c r="D196" s="29"/>
      <c r="E196" s="29"/>
      <c r="F196" s="29"/>
      <c r="G196" s="29"/>
      <c r="H196" s="29"/>
      <c r="I196" s="29"/>
      <c r="J196" s="29"/>
      <c r="K196" s="29"/>
      <c r="L196" s="29"/>
    </row>
    <row r="197" spans="3:12" ht="12">
      <c r="C197" s="29"/>
      <c r="D197" s="29"/>
      <c r="E197" s="29"/>
      <c r="F197" s="29"/>
      <c r="G197" s="29"/>
      <c r="H197" s="29"/>
      <c r="I197" s="29"/>
      <c r="J197" s="29"/>
      <c r="K197" s="29"/>
      <c r="L197" s="29"/>
    </row>
    <row r="198" spans="3:12" ht="12">
      <c r="C198" s="29"/>
      <c r="D198" s="29"/>
      <c r="E198" s="29"/>
      <c r="F198" s="29"/>
      <c r="G198" s="29"/>
      <c r="H198" s="29"/>
      <c r="I198" s="29"/>
      <c r="J198" s="29"/>
      <c r="K198" s="29"/>
      <c r="L198" s="29"/>
    </row>
    <row r="199" spans="3:12" ht="12">
      <c r="C199" s="29"/>
      <c r="D199" s="29"/>
      <c r="E199" s="29"/>
      <c r="F199" s="29"/>
      <c r="G199" s="29"/>
      <c r="H199" s="29"/>
      <c r="I199" s="29"/>
      <c r="J199" s="29"/>
      <c r="K199" s="29"/>
      <c r="L199" s="29"/>
    </row>
    <row r="200" spans="3:12" ht="12">
      <c r="C200" s="29"/>
      <c r="D200" s="29"/>
      <c r="E200" s="29"/>
      <c r="F200" s="29"/>
      <c r="G200" s="29"/>
      <c r="H200" s="29"/>
      <c r="I200" s="29"/>
      <c r="J200" s="29"/>
      <c r="K200" s="29"/>
      <c r="L200" s="29"/>
    </row>
  </sheetData>
  <mergeCells count="65">
    <mergeCell ref="B54:L55"/>
    <mergeCell ref="C150:L151"/>
    <mergeCell ref="B113:L118"/>
    <mergeCell ref="B51:H51"/>
    <mergeCell ref="I51:J51"/>
    <mergeCell ref="K51:L51"/>
    <mergeCell ref="B107:L112"/>
    <mergeCell ref="B52:H52"/>
    <mergeCell ref="I52:J52"/>
    <mergeCell ref="K52:L52"/>
    <mergeCell ref="B74:L75"/>
    <mergeCell ref="B84:L90"/>
    <mergeCell ref="K38:L38"/>
    <mergeCell ref="B50:H50"/>
    <mergeCell ref="I50:J50"/>
    <mergeCell ref="K50:L50"/>
    <mergeCell ref="K48:L48"/>
    <mergeCell ref="B39:H39"/>
    <mergeCell ref="I39:J39"/>
    <mergeCell ref="K39:L39"/>
    <mergeCell ref="B43:H43"/>
    <mergeCell ref="B46:H48"/>
    <mergeCell ref="I46:J47"/>
    <mergeCell ref="K46:L47"/>
    <mergeCell ref="I48:J48"/>
    <mergeCell ref="A5:L5"/>
    <mergeCell ref="B16:L17"/>
    <mergeCell ref="B11:L14"/>
    <mergeCell ref="B40:H40"/>
    <mergeCell ref="I40:J40"/>
    <mergeCell ref="B32:L34"/>
    <mergeCell ref="B36:H38"/>
    <mergeCell ref="I36:J37"/>
    <mergeCell ref="K36:L37"/>
    <mergeCell ref="I38:J38"/>
    <mergeCell ref="A1:L1"/>
    <mergeCell ref="A2:L2"/>
    <mergeCell ref="A3:L3"/>
    <mergeCell ref="A4:L4"/>
    <mergeCell ref="B19:L21"/>
    <mergeCell ref="B59:L61"/>
    <mergeCell ref="B71:L71"/>
    <mergeCell ref="B78:L80"/>
    <mergeCell ref="B64:L65"/>
    <mergeCell ref="B41:H41"/>
    <mergeCell ref="K40:L40"/>
    <mergeCell ref="I41:J41"/>
    <mergeCell ref="K41:L41"/>
    <mergeCell ref="K49:L49"/>
    <mergeCell ref="B160:L164"/>
    <mergeCell ref="B166:L168"/>
    <mergeCell ref="B153:L154"/>
    <mergeCell ref="B135:L141"/>
    <mergeCell ref="C143:L144"/>
    <mergeCell ref="C145:L149"/>
    <mergeCell ref="I42:J42"/>
    <mergeCell ref="K42:L42"/>
    <mergeCell ref="B156:L158"/>
    <mergeCell ref="B92:L94"/>
    <mergeCell ref="B130:L133"/>
    <mergeCell ref="B120:L129"/>
    <mergeCell ref="B49:H49"/>
    <mergeCell ref="I49:J49"/>
    <mergeCell ref="I43:J43"/>
    <mergeCell ref="K43:L43"/>
  </mergeCells>
  <printOptions/>
  <pageMargins left="0.984251968503937" right="0.3937007874015748" top="0.7874015748031497" bottom="0.7874015748031497" header="0.5118110236220472" footer="0.5118110236220472"/>
  <pageSetup horizontalDpi="600" verticalDpi="600" orientation="portrait" paperSize="9" scale="86" r:id="rId2"/>
  <rowBreaks count="2" manualBreakCount="2">
    <brk id="65" max="11" man="1"/>
    <brk id="118" max="11" man="1"/>
  </rowBreaks>
  <drawing r:id="rId1"/>
</worksheet>
</file>

<file path=xl/worksheets/sheet8.xml><?xml version="1.0" encoding="utf-8"?>
<worksheet xmlns="http://schemas.openxmlformats.org/spreadsheetml/2006/main" xmlns:r="http://schemas.openxmlformats.org/officeDocument/2006/relationships">
  <dimension ref="A1:U211"/>
  <sheetViews>
    <sheetView showGridLines="0" tabSelected="1" zoomScaleSheetLayoutView="100" workbookViewId="0" topLeftCell="A1">
      <selection activeCell="L72" sqref="L72"/>
    </sheetView>
  </sheetViews>
  <sheetFormatPr defaultColWidth="9.140625" defaultRowHeight="12.75"/>
  <cols>
    <col min="1" max="1" width="4.421875" style="1" customWidth="1"/>
    <col min="2" max="2" width="2.8515625" style="1" customWidth="1"/>
    <col min="3" max="3" width="4.00390625" style="1" customWidth="1"/>
    <col min="4" max="5" width="8.7109375" style="1" customWidth="1"/>
    <col min="6" max="6" width="10.57421875" style="1" customWidth="1"/>
    <col min="7" max="7" width="14.140625" style="1" customWidth="1"/>
    <col min="8" max="8" width="14.421875" style="1" customWidth="1"/>
    <col min="9" max="9" width="5.28125" style="1" customWidth="1"/>
    <col min="10" max="10" width="13.00390625" style="1" customWidth="1"/>
    <col min="11" max="11" width="14.421875" style="1" customWidth="1"/>
    <col min="12" max="12" width="7.421875" style="1" customWidth="1"/>
    <col min="13" max="13" width="4.140625" style="1" customWidth="1"/>
    <col min="14" max="14" width="10.00390625" style="1" bestFit="1" customWidth="1"/>
    <col min="15" max="15" width="9.140625" style="1" customWidth="1"/>
    <col min="16" max="16" width="11.00390625" style="1" bestFit="1" customWidth="1"/>
    <col min="17" max="16384" width="9.140625" style="1" customWidth="1"/>
  </cols>
  <sheetData>
    <row r="1" spans="1:13" ht="12">
      <c r="A1" s="279" t="s">
        <v>138</v>
      </c>
      <c r="B1" s="279"/>
      <c r="C1" s="279"/>
      <c r="D1" s="279"/>
      <c r="E1" s="279"/>
      <c r="F1" s="280"/>
      <c r="G1" s="280"/>
      <c r="H1" s="280"/>
      <c r="I1" s="280"/>
      <c r="J1" s="280"/>
      <c r="K1" s="280"/>
      <c r="L1" s="280"/>
      <c r="M1" s="280"/>
    </row>
    <row r="2" spans="1:13" ht="12">
      <c r="A2" s="281" t="s">
        <v>48</v>
      </c>
      <c r="B2" s="281"/>
      <c r="C2" s="281"/>
      <c r="D2" s="281"/>
      <c r="E2" s="281"/>
      <c r="F2" s="282"/>
      <c r="G2" s="282"/>
      <c r="H2" s="282"/>
      <c r="I2" s="282"/>
      <c r="J2" s="282"/>
      <c r="K2" s="282"/>
      <c r="L2" s="282"/>
      <c r="M2" s="282"/>
    </row>
    <row r="3" spans="1:13" ht="12">
      <c r="A3" s="309"/>
      <c r="B3" s="309"/>
      <c r="C3" s="309"/>
      <c r="D3" s="309"/>
      <c r="E3" s="309"/>
      <c r="F3" s="349"/>
      <c r="G3" s="349"/>
      <c r="H3" s="349"/>
      <c r="I3" s="349"/>
      <c r="J3" s="349"/>
      <c r="K3" s="349"/>
      <c r="L3" s="349"/>
      <c r="M3" s="349"/>
    </row>
    <row r="4" spans="1:13" ht="12">
      <c r="A4" s="279" t="s">
        <v>87</v>
      </c>
      <c r="B4" s="279"/>
      <c r="C4" s="279"/>
      <c r="D4" s="279"/>
      <c r="E4" s="279"/>
      <c r="F4" s="280"/>
      <c r="G4" s="280"/>
      <c r="H4" s="280"/>
      <c r="I4" s="280"/>
      <c r="J4" s="280"/>
      <c r="K4" s="280"/>
      <c r="L4" s="280"/>
      <c r="M4" s="280"/>
    </row>
    <row r="5" spans="1:13" s="3" customFormat="1" ht="12">
      <c r="A5" s="240"/>
      <c r="B5" s="240"/>
      <c r="C5" s="240"/>
      <c r="D5" s="240"/>
      <c r="E5" s="240"/>
      <c r="F5" s="350"/>
      <c r="G5" s="350"/>
      <c r="H5" s="350"/>
      <c r="I5" s="350"/>
      <c r="J5" s="350"/>
      <c r="K5" s="350"/>
      <c r="L5" s="350"/>
      <c r="M5" s="350"/>
    </row>
    <row r="6" spans="1:13" ht="12">
      <c r="A6" s="29"/>
      <c r="B6" s="29"/>
      <c r="C6" s="29"/>
      <c r="D6" s="29"/>
      <c r="E6" s="29"/>
      <c r="F6" s="29"/>
      <c r="G6" s="29"/>
      <c r="H6" s="29"/>
      <c r="I6" s="29"/>
      <c r="J6" s="29"/>
      <c r="K6" s="29"/>
      <c r="L6" s="29"/>
      <c r="M6" s="29"/>
    </row>
    <row r="7" spans="1:13" ht="12">
      <c r="A7" s="37" t="s">
        <v>123</v>
      </c>
      <c r="B7" s="30" t="s">
        <v>124</v>
      </c>
      <c r="C7" s="29"/>
      <c r="D7" s="29"/>
      <c r="E7" s="29"/>
      <c r="F7" s="29"/>
      <c r="G7" s="29"/>
      <c r="H7" s="29"/>
      <c r="I7" s="29"/>
      <c r="J7" s="29"/>
      <c r="K7" s="29"/>
      <c r="L7" s="29"/>
      <c r="M7" s="29"/>
    </row>
    <row r="8" spans="1:13" ht="12">
      <c r="A8" s="37"/>
      <c r="B8" s="30" t="s">
        <v>125</v>
      </c>
      <c r="C8" s="35"/>
      <c r="D8" s="29"/>
      <c r="E8" s="35"/>
      <c r="F8" s="29"/>
      <c r="G8" s="29"/>
      <c r="H8" s="29"/>
      <c r="I8" s="29"/>
      <c r="J8" s="29"/>
      <c r="K8" s="29"/>
      <c r="L8" s="29"/>
      <c r="M8" s="29"/>
    </row>
    <row r="9" spans="1:13" ht="12">
      <c r="A9" s="36"/>
      <c r="B9" s="29"/>
      <c r="C9" s="35"/>
      <c r="D9" s="29"/>
      <c r="E9" s="35"/>
      <c r="F9" s="29"/>
      <c r="G9" s="29"/>
      <c r="H9" s="29"/>
      <c r="I9" s="29"/>
      <c r="J9" s="29"/>
      <c r="K9" s="29"/>
      <c r="L9" s="29"/>
      <c r="M9" s="29"/>
    </row>
    <row r="10" spans="1:13" ht="12">
      <c r="A10" s="37" t="s">
        <v>332</v>
      </c>
      <c r="B10" s="30" t="s">
        <v>126</v>
      </c>
      <c r="C10" s="35"/>
      <c r="D10" s="29"/>
      <c r="E10" s="35"/>
      <c r="F10" s="29"/>
      <c r="G10" s="29"/>
      <c r="H10" s="29"/>
      <c r="I10" s="29"/>
      <c r="J10" s="29"/>
      <c r="K10" s="29"/>
      <c r="L10" s="29"/>
      <c r="M10" s="29"/>
    </row>
    <row r="11" spans="1:13" ht="12">
      <c r="A11" s="37"/>
      <c r="B11" s="354" t="s">
        <v>510</v>
      </c>
      <c r="C11" s="355"/>
      <c r="D11" s="355"/>
      <c r="E11" s="355"/>
      <c r="F11" s="355"/>
      <c r="G11" s="355"/>
      <c r="H11" s="355"/>
      <c r="I11" s="355"/>
      <c r="J11" s="355"/>
      <c r="K11" s="355"/>
      <c r="L11" s="355"/>
      <c r="M11" s="355"/>
    </row>
    <row r="12" spans="1:13" ht="12">
      <c r="A12" s="37"/>
      <c r="B12" s="355"/>
      <c r="C12" s="355"/>
      <c r="D12" s="355"/>
      <c r="E12" s="355"/>
      <c r="F12" s="355"/>
      <c r="G12" s="355"/>
      <c r="H12" s="355"/>
      <c r="I12" s="355"/>
      <c r="J12" s="355"/>
      <c r="K12" s="355"/>
      <c r="L12" s="355"/>
      <c r="M12" s="355"/>
    </row>
    <row r="13" spans="1:13" ht="6.75" customHeight="1">
      <c r="A13" s="37"/>
      <c r="B13" s="30"/>
      <c r="C13" s="35"/>
      <c r="D13" s="29"/>
      <c r="E13" s="35"/>
      <c r="F13" s="29"/>
      <c r="G13" s="29"/>
      <c r="H13" s="29"/>
      <c r="I13" s="29"/>
      <c r="J13" s="29"/>
      <c r="K13" s="29"/>
      <c r="L13" s="29"/>
      <c r="M13" s="29"/>
    </row>
    <row r="14" spans="1:13" s="3" customFormat="1" ht="12">
      <c r="A14" s="96"/>
      <c r="B14" s="308" t="s">
        <v>511</v>
      </c>
      <c r="C14" s="345"/>
      <c r="D14" s="345"/>
      <c r="E14" s="345"/>
      <c r="F14" s="345"/>
      <c r="G14" s="345"/>
      <c r="H14" s="345"/>
      <c r="I14" s="345"/>
      <c r="J14" s="345"/>
      <c r="K14" s="345"/>
      <c r="L14" s="345"/>
      <c r="M14" s="345"/>
    </row>
    <row r="15" spans="1:13" s="3" customFormat="1" ht="12">
      <c r="A15" s="96"/>
      <c r="B15" s="345"/>
      <c r="C15" s="345"/>
      <c r="D15" s="345"/>
      <c r="E15" s="345"/>
      <c r="F15" s="345"/>
      <c r="G15" s="345"/>
      <c r="H15" s="345"/>
      <c r="I15" s="345"/>
      <c r="J15" s="345"/>
      <c r="K15" s="345"/>
      <c r="L15" s="345"/>
      <c r="M15" s="345"/>
    </row>
    <row r="16" spans="1:13" s="3" customFormat="1" ht="12">
      <c r="A16" s="38"/>
      <c r="B16" s="35"/>
      <c r="C16" s="35"/>
      <c r="D16" s="35"/>
      <c r="E16" s="35"/>
      <c r="F16" s="35"/>
      <c r="G16" s="35"/>
      <c r="H16" s="35"/>
      <c r="I16" s="35"/>
      <c r="J16" s="35"/>
      <c r="K16" s="35"/>
      <c r="L16" s="35"/>
      <c r="M16" s="35"/>
    </row>
    <row r="17" spans="1:13" s="3" customFormat="1" ht="12">
      <c r="A17" s="96" t="s">
        <v>334</v>
      </c>
      <c r="B17" s="98" t="s">
        <v>335</v>
      </c>
      <c r="C17" s="35"/>
      <c r="D17" s="35"/>
      <c r="E17" s="35"/>
      <c r="F17" s="35"/>
      <c r="G17" s="35"/>
      <c r="H17" s="35"/>
      <c r="I17" s="35"/>
      <c r="J17" s="35"/>
      <c r="K17" s="35"/>
      <c r="L17" s="35"/>
      <c r="M17" s="35"/>
    </row>
    <row r="18" spans="1:15" s="3" customFormat="1" ht="12.75" customHeight="1">
      <c r="A18" s="96"/>
      <c r="B18" s="316" t="s">
        <v>512</v>
      </c>
      <c r="C18" s="316"/>
      <c r="D18" s="316"/>
      <c r="E18" s="316"/>
      <c r="F18" s="316"/>
      <c r="G18" s="316"/>
      <c r="H18" s="316"/>
      <c r="I18" s="316"/>
      <c r="J18" s="316"/>
      <c r="K18" s="316"/>
      <c r="L18" s="316"/>
      <c r="M18" s="316"/>
      <c r="O18" s="160"/>
    </row>
    <row r="19" spans="1:13" s="3" customFormat="1" ht="12.75" customHeight="1">
      <c r="A19" s="96"/>
      <c r="B19" s="316"/>
      <c r="C19" s="316"/>
      <c r="D19" s="316"/>
      <c r="E19" s="316"/>
      <c r="F19" s="316"/>
      <c r="G19" s="316"/>
      <c r="H19" s="316"/>
      <c r="I19" s="316"/>
      <c r="J19" s="316"/>
      <c r="K19" s="316"/>
      <c r="L19" s="316"/>
      <c r="M19" s="316"/>
    </row>
    <row r="20" spans="1:13" s="3" customFormat="1" ht="12.75" customHeight="1">
      <c r="A20" s="96"/>
      <c r="B20" s="316"/>
      <c r="C20" s="316"/>
      <c r="D20" s="316"/>
      <c r="E20" s="316"/>
      <c r="F20" s="316"/>
      <c r="G20" s="316"/>
      <c r="H20" s="316"/>
      <c r="I20" s="316"/>
      <c r="J20" s="316"/>
      <c r="K20" s="316"/>
      <c r="L20" s="316"/>
      <c r="M20" s="316"/>
    </row>
    <row r="21" spans="1:13" s="3" customFormat="1" ht="12">
      <c r="A21" s="96"/>
      <c r="B21" s="353" t="s">
        <v>507</v>
      </c>
      <c r="C21" s="353"/>
      <c r="D21" s="353"/>
      <c r="E21" s="353"/>
      <c r="F21" s="353"/>
      <c r="G21" s="353"/>
      <c r="H21" s="353"/>
      <c r="I21" s="353"/>
      <c r="J21" s="353"/>
      <c r="K21" s="353"/>
      <c r="L21" s="353"/>
      <c r="M21" s="353"/>
    </row>
    <row r="22" spans="1:13" s="3" customFormat="1" ht="12">
      <c r="A22" s="96"/>
      <c r="B22" s="353"/>
      <c r="C22" s="353"/>
      <c r="D22" s="353"/>
      <c r="E22" s="353"/>
      <c r="F22" s="353"/>
      <c r="G22" s="353"/>
      <c r="H22" s="353"/>
      <c r="I22" s="353"/>
      <c r="J22" s="353"/>
      <c r="K22" s="353"/>
      <c r="L22" s="353"/>
      <c r="M22" s="353"/>
    </row>
    <row r="23" spans="1:13" s="3" customFormat="1" ht="12">
      <c r="A23" s="96"/>
      <c r="B23" s="353"/>
      <c r="C23" s="353"/>
      <c r="D23" s="353"/>
      <c r="E23" s="353"/>
      <c r="F23" s="353"/>
      <c r="G23" s="353"/>
      <c r="H23" s="353"/>
      <c r="I23" s="353"/>
      <c r="J23" s="353"/>
      <c r="K23" s="353"/>
      <c r="L23" s="353"/>
      <c r="M23" s="353"/>
    </row>
    <row r="24" spans="1:13" s="3" customFormat="1" ht="19.5" customHeight="1">
      <c r="A24" s="96"/>
      <c r="B24" s="353"/>
      <c r="C24" s="353"/>
      <c r="D24" s="353"/>
      <c r="E24" s="353"/>
      <c r="F24" s="353"/>
      <c r="G24" s="353"/>
      <c r="H24" s="353"/>
      <c r="I24" s="353"/>
      <c r="J24" s="353"/>
      <c r="K24" s="353"/>
      <c r="L24" s="353"/>
      <c r="M24" s="353"/>
    </row>
    <row r="25" spans="1:13" s="3" customFormat="1" ht="13.5" customHeight="1">
      <c r="A25" s="96"/>
      <c r="B25" s="218"/>
      <c r="C25" s="218"/>
      <c r="D25" s="218"/>
      <c r="E25" s="218"/>
      <c r="F25" s="218"/>
      <c r="G25" s="218"/>
      <c r="H25" s="218"/>
      <c r="I25" s="218"/>
      <c r="J25" s="218"/>
      <c r="K25" s="218"/>
      <c r="L25" s="218"/>
      <c r="M25" s="218"/>
    </row>
    <row r="26" spans="1:13" s="3" customFormat="1" ht="13.5" customHeight="1">
      <c r="A26" s="96"/>
      <c r="B26" s="258" t="s">
        <v>259</v>
      </c>
      <c r="C26" s="258"/>
      <c r="D26" s="258"/>
      <c r="E26" s="258"/>
      <c r="F26" s="258"/>
      <c r="G26" s="258"/>
      <c r="H26" s="258"/>
      <c r="I26" s="258"/>
      <c r="J26" s="258"/>
      <c r="K26" s="258"/>
      <c r="L26" s="258"/>
      <c r="M26" s="258"/>
    </row>
    <row r="27" spans="1:13" s="3" customFormat="1" ht="13.5" customHeight="1">
      <c r="A27" s="96"/>
      <c r="B27" s="99" t="s">
        <v>260</v>
      </c>
      <c r="C27" s="94"/>
      <c r="D27" s="94"/>
      <c r="E27" s="94"/>
      <c r="F27" s="94"/>
      <c r="G27" s="94"/>
      <c r="H27" s="94"/>
      <c r="I27" s="94"/>
      <c r="J27" s="94"/>
      <c r="K27" s="218"/>
      <c r="L27" s="218"/>
      <c r="M27" s="218"/>
    </row>
    <row r="28" spans="1:13" s="3" customFormat="1" ht="13.5" customHeight="1">
      <c r="A28" s="96"/>
      <c r="B28" s="99" t="s">
        <v>261</v>
      </c>
      <c r="C28" s="94"/>
      <c r="D28" s="94"/>
      <c r="E28" s="94"/>
      <c r="F28" s="94"/>
      <c r="G28" s="94"/>
      <c r="H28" s="94"/>
      <c r="I28" s="218"/>
      <c r="J28" s="218"/>
      <c r="K28" s="218"/>
      <c r="L28" s="218"/>
      <c r="M28" s="218"/>
    </row>
    <row r="29" spans="1:13" s="3" customFormat="1" ht="13.5" customHeight="1">
      <c r="A29" s="96"/>
      <c r="B29" s="153" t="s">
        <v>262</v>
      </c>
      <c r="C29" s="153"/>
      <c r="D29" s="153"/>
      <c r="E29" s="153"/>
      <c r="F29" s="94"/>
      <c r="G29" s="94"/>
      <c r="H29" s="94"/>
      <c r="I29" s="218"/>
      <c r="J29" s="218"/>
      <c r="K29" s="218"/>
      <c r="L29" s="218"/>
      <c r="M29" s="218"/>
    </row>
    <row r="30" spans="1:13" s="3" customFormat="1" ht="13.5" customHeight="1">
      <c r="A30" s="96"/>
      <c r="B30" s="153" t="s">
        <v>270</v>
      </c>
      <c r="C30" s="153"/>
      <c r="D30" s="153"/>
      <c r="E30" s="153"/>
      <c r="F30" s="94"/>
      <c r="G30" s="94"/>
      <c r="H30" s="94"/>
      <c r="I30" s="218"/>
      <c r="J30" s="218"/>
      <c r="K30" s="218"/>
      <c r="L30" s="218"/>
      <c r="M30" s="218"/>
    </row>
    <row r="31" spans="1:13" s="3" customFormat="1" ht="12">
      <c r="A31" s="38"/>
      <c r="B31" s="94"/>
      <c r="C31" s="94"/>
      <c r="D31" s="94"/>
      <c r="E31" s="94"/>
      <c r="F31" s="94"/>
      <c r="G31" s="94"/>
      <c r="H31" s="94"/>
      <c r="I31" s="94"/>
      <c r="J31" s="94"/>
      <c r="K31" s="94"/>
      <c r="L31" s="94"/>
      <c r="M31" s="94"/>
    </row>
    <row r="32" spans="1:13" s="3" customFormat="1" ht="12">
      <c r="A32" s="96" t="s">
        <v>333</v>
      </c>
      <c r="B32" s="98" t="s">
        <v>127</v>
      </c>
      <c r="C32" s="35"/>
      <c r="D32" s="35"/>
      <c r="E32" s="35"/>
      <c r="F32" s="35"/>
      <c r="G32" s="35"/>
      <c r="H32" s="35"/>
      <c r="I32" s="35"/>
      <c r="J32" s="35"/>
      <c r="K32" s="35"/>
      <c r="L32" s="35"/>
      <c r="M32" s="35"/>
    </row>
    <row r="33" spans="1:13" s="3" customFormat="1" ht="12" customHeight="1">
      <c r="A33" s="96"/>
      <c r="B33" s="241" t="s">
        <v>500</v>
      </c>
      <c r="C33" s="241"/>
      <c r="D33" s="241"/>
      <c r="E33" s="241"/>
      <c r="F33" s="241"/>
      <c r="G33" s="241"/>
      <c r="H33" s="241"/>
      <c r="I33" s="241"/>
      <c r="J33" s="241"/>
      <c r="K33" s="241"/>
      <c r="L33" s="241"/>
      <c r="M33" s="241"/>
    </row>
    <row r="34" spans="1:13" s="3" customFormat="1" ht="12" customHeight="1">
      <c r="A34" s="96"/>
      <c r="B34" s="241"/>
      <c r="C34" s="241"/>
      <c r="D34" s="241"/>
      <c r="E34" s="241"/>
      <c r="F34" s="241"/>
      <c r="G34" s="241"/>
      <c r="H34" s="241"/>
      <c r="I34" s="241"/>
      <c r="J34" s="241"/>
      <c r="K34" s="241"/>
      <c r="L34" s="241"/>
      <c r="M34" s="241"/>
    </row>
    <row r="35" spans="1:13" s="3" customFormat="1" ht="12.75" customHeight="1">
      <c r="A35" s="96"/>
      <c r="B35" s="241" t="s">
        <v>503</v>
      </c>
      <c r="C35" s="241"/>
      <c r="D35" s="241"/>
      <c r="E35" s="241"/>
      <c r="F35" s="241"/>
      <c r="G35" s="241"/>
      <c r="H35" s="241"/>
      <c r="I35" s="241"/>
      <c r="J35" s="241"/>
      <c r="K35" s="241"/>
      <c r="L35" s="241"/>
      <c r="M35" s="241"/>
    </row>
    <row r="36" spans="1:13" s="3" customFormat="1" ht="12.75" customHeight="1">
      <c r="A36" s="96"/>
      <c r="B36" s="241"/>
      <c r="C36" s="241"/>
      <c r="D36" s="241"/>
      <c r="E36" s="241"/>
      <c r="F36" s="241"/>
      <c r="G36" s="241"/>
      <c r="H36" s="241"/>
      <c r="I36" s="241"/>
      <c r="J36" s="241"/>
      <c r="K36" s="241"/>
      <c r="L36" s="241"/>
      <c r="M36" s="241"/>
    </row>
    <row r="37" spans="1:13" s="3" customFormat="1" ht="12.75" customHeight="1">
      <c r="A37" s="96"/>
      <c r="B37" s="241" t="s">
        <v>465</v>
      </c>
      <c r="C37" s="241"/>
      <c r="D37" s="241"/>
      <c r="E37" s="241"/>
      <c r="F37" s="241"/>
      <c r="G37" s="241"/>
      <c r="H37" s="241"/>
      <c r="I37" s="241"/>
      <c r="J37" s="241"/>
      <c r="K37" s="241"/>
      <c r="L37" s="241"/>
      <c r="M37" s="241"/>
    </row>
    <row r="38" spans="1:13" s="3" customFormat="1" ht="12.75" customHeight="1">
      <c r="A38" s="96"/>
      <c r="B38" s="241" t="s">
        <v>464</v>
      </c>
      <c r="C38" s="241"/>
      <c r="D38" s="241"/>
      <c r="E38" s="241"/>
      <c r="F38" s="241"/>
      <c r="G38" s="241"/>
      <c r="H38" s="241"/>
      <c r="I38" s="241"/>
      <c r="J38" s="241"/>
      <c r="K38" s="241"/>
      <c r="L38" s="241"/>
      <c r="M38" s="241"/>
    </row>
    <row r="39" spans="1:13" s="3" customFormat="1" ht="12.75" customHeight="1">
      <c r="A39" s="96"/>
      <c r="B39" s="241" t="s">
        <v>501</v>
      </c>
      <c r="C39" s="241"/>
      <c r="D39" s="241"/>
      <c r="E39" s="241"/>
      <c r="F39" s="241"/>
      <c r="G39" s="241"/>
      <c r="H39" s="241"/>
      <c r="I39" s="241"/>
      <c r="J39" s="241"/>
      <c r="K39" s="241"/>
      <c r="L39" s="241"/>
      <c r="M39" s="241"/>
    </row>
    <row r="40" spans="1:13" s="3" customFormat="1" ht="7.5" customHeight="1">
      <c r="A40" s="96"/>
      <c r="B40" s="172"/>
      <c r="C40" s="172"/>
      <c r="D40" s="172"/>
      <c r="E40" s="172"/>
      <c r="F40" s="172"/>
      <c r="G40" s="172"/>
      <c r="H40" s="172"/>
      <c r="I40" s="172"/>
      <c r="J40" s="172"/>
      <c r="K40" s="172"/>
      <c r="L40" s="172"/>
      <c r="M40" s="172"/>
    </row>
    <row r="41" spans="1:13" s="3" customFormat="1" ht="12.75" customHeight="1">
      <c r="A41" s="96"/>
      <c r="B41" s="241" t="s">
        <v>502</v>
      </c>
      <c r="C41" s="241"/>
      <c r="D41" s="241"/>
      <c r="E41" s="241"/>
      <c r="F41" s="241"/>
      <c r="G41" s="241"/>
      <c r="H41" s="241"/>
      <c r="I41" s="241"/>
      <c r="J41" s="241"/>
      <c r="K41" s="241"/>
      <c r="L41" s="241"/>
      <c r="M41" s="241"/>
    </row>
    <row r="42" spans="1:13" s="3" customFormat="1" ht="12.75" customHeight="1">
      <c r="A42" s="96"/>
      <c r="B42" s="241"/>
      <c r="C42" s="241"/>
      <c r="D42" s="241"/>
      <c r="E42" s="241"/>
      <c r="F42" s="241"/>
      <c r="G42" s="241"/>
      <c r="H42" s="241"/>
      <c r="I42" s="241"/>
      <c r="J42" s="241"/>
      <c r="K42" s="241"/>
      <c r="L42" s="241"/>
      <c r="M42" s="241"/>
    </row>
    <row r="43" spans="1:13" s="3" customFormat="1" ht="12.75" customHeight="1">
      <c r="A43" s="96"/>
      <c r="B43" s="172"/>
      <c r="C43" s="172"/>
      <c r="D43" s="172"/>
      <c r="E43" s="172"/>
      <c r="F43" s="172"/>
      <c r="G43" s="172"/>
      <c r="H43" s="172"/>
      <c r="I43" s="172"/>
      <c r="J43" s="172"/>
      <c r="K43" s="172"/>
      <c r="L43" s="172"/>
      <c r="M43" s="172"/>
    </row>
    <row r="44" spans="1:13" s="3" customFormat="1" ht="12">
      <c r="A44" s="96" t="s">
        <v>336</v>
      </c>
      <c r="B44" s="98" t="s">
        <v>128</v>
      </c>
      <c r="C44" s="35"/>
      <c r="D44" s="35"/>
      <c r="E44" s="35"/>
      <c r="F44" s="35"/>
      <c r="G44" s="35"/>
      <c r="H44" s="35"/>
      <c r="I44" s="35"/>
      <c r="J44" s="35"/>
      <c r="K44" s="35"/>
      <c r="L44" s="35"/>
      <c r="M44" s="35"/>
    </row>
    <row r="45" spans="1:13" s="3" customFormat="1" ht="12">
      <c r="A45" s="38"/>
      <c r="B45" s="35" t="s">
        <v>47</v>
      </c>
      <c r="C45" s="35"/>
      <c r="D45" s="35"/>
      <c r="E45" s="35"/>
      <c r="F45" s="35"/>
      <c r="G45" s="35"/>
      <c r="H45" s="35"/>
      <c r="I45" s="35"/>
      <c r="J45" s="35"/>
      <c r="K45" s="35"/>
      <c r="L45" s="35"/>
      <c r="M45" s="35"/>
    </row>
    <row r="46" spans="1:13" s="3" customFormat="1" ht="12">
      <c r="A46" s="38"/>
      <c r="B46" s="35"/>
      <c r="C46" s="35"/>
      <c r="D46" s="35"/>
      <c r="E46" s="35"/>
      <c r="F46" s="35"/>
      <c r="G46" s="35"/>
      <c r="H46" s="35"/>
      <c r="I46" s="35"/>
      <c r="J46" s="35"/>
      <c r="K46" s="35"/>
      <c r="L46" s="35"/>
      <c r="M46" s="35"/>
    </row>
    <row r="47" spans="1:13" s="3" customFormat="1" ht="12">
      <c r="A47" s="96" t="s">
        <v>337</v>
      </c>
      <c r="B47" s="98" t="s">
        <v>271</v>
      </c>
      <c r="C47" s="35"/>
      <c r="D47" s="35"/>
      <c r="E47" s="35"/>
      <c r="F47" s="35"/>
      <c r="G47" s="35"/>
      <c r="H47" s="35"/>
      <c r="I47" s="35"/>
      <c r="J47" s="35"/>
      <c r="K47" s="35"/>
      <c r="L47" s="35"/>
      <c r="M47" s="35"/>
    </row>
    <row r="48" spans="1:13" s="3" customFormat="1" ht="23.25" customHeight="1">
      <c r="A48" s="38"/>
      <c r="B48" s="356" t="s">
        <v>272</v>
      </c>
      <c r="C48" s="357"/>
      <c r="D48" s="357"/>
      <c r="E48" s="357"/>
      <c r="F48" s="357"/>
      <c r="G48" s="357"/>
      <c r="H48" s="357"/>
      <c r="I48" s="357"/>
      <c r="J48" s="357"/>
      <c r="K48" s="357"/>
      <c r="L48" s="357"/>
      <c r="M48" s="357"/>
    </row>
    <row r="49" spans="1:13" s="3" customFormat="1" ht="13.5" customHeight="1">
      <c r="A49" s="38"/>
      <c r="B49" s="103"/>
      <c r="C49" s="104"/>
      <c r="D49" s="104"/>
      <c r="E49" s="104"/>
      <c r="F49" s="104"/>
      <c r="G49" s="104"/>
      <c r="H49" s="104"/>
      <c r="I49" s="104"/>
      <c r="J49" s="104"/>
      <c r="K49" s="104"/>
      <c r="L49" s="104"/>
      <c r="M49" s="104"/>
    </row>
    <row r="50" spans="1:13" s="3" customFormat="1" ht="13.5" customHeight="1">
      <c r="A50" s="38"/>
      <c r="B50" s="103"/>
      <c r="C50" s="104"/>
      <c r="D50" s="104"/>
      <c r="E50" s="104"/>
      <c r="F50" s="104"/>
      <c r="G50" s="201" t="s">
        <v>2</v>
      </c>
      <c r="H50" s="201" t="s">
        <v>2</v>
      </c>
      <c r="I50" s="104"/>
      <c r="J50" s="201" t="s">
        <v>513</v>
      </c>
      <c r="K50" s="201" t="s">
        <v>515</v>
      </c>
      <c r="L50" s="104"/>
      <c r="M50" s="104"/>
    </row>
    <row r="51" spans="1:13" s="3" customFormat="1" ht="13.5" customHeight="1">
      <c r="A51" s="38"/>
      <c r="B51" s="103"/>
      <c r="C51" s="104"/>
      <c r="D51" s="104"/>
      <c r="E51" s="104"/>
      <c r="F51" s="104"/>
      <c r="G51" s="201" t="s">
        <v>3</v>
      </c>
      <c r="H51" s="201" t="s">
        <v>3</v>
      </c>
      <c r="I51" s="104"/>
      <c r="J51" s="201" t="s">
        <v>3</v>
      </c>
      <c r="K51" s="201" t="s">
        <v>3</v>
      </c>
      <c r="L51" s="104"/>
      <c r="M51" s="104"/>
    </row>
    <row r="52" spans="1:16" s="3" customFormat="1" ht="12">
      <c r="A52" s="38"/>
      <c r="B52" s="103"/>
      <c r="C52" s="104"/>
      <c r="D52" s="104"/>
      <c r="E52" s="104"/>
      <c r="F52" s="104"/>
      <c r="G52" s="161">
        <v>38929</v>
      </c>
      <c r="H52" s="162">
        <v>38564</v>
      </c>
      <c r="I52" s="104"/>
      <c r="J52" s="161">
        <v>38929</v>
      </c>
      <c r="K52" s="162">
        <v>38564</v>
      </c>
      <c r="L52" s="104"/>
      <c r="M52" s="104"/>
      <c r="P52" s="57"/>
    </row>
    <row r="53" spans="1:16" s="3" customFormat="1" ht="13.5" customHeight="1">
      <c r="A53" s="38"/>
      <c r="B53" s="103"/>
      <c r="C53" s="106" t="s">
        <v>227</v>
      </c>
      <c r="D53" s="104"/>
      <c r="E53" s="104"/>
      <c r="F53" s="104"/>
      <c r="G53" s="102" t="s">
        <v>122</v>
      </c>
      <c r="H53" s="102" t="s">
        <v>122</v>
      </c>
      <c r="I53" s="104"/>
      <c r="J53" s="102" t="s">
        <v>122</v>
      </c>
      <c r="K53" s="102" t="s">
        <v>122</v>
      </c>
      <c r="L53" s="104"/>
      <c r="M53" s="104"/>
      <c r="P53" s="57"/>
    </row>
    <row r="54" spans="1:16" s="3" customFormat="1" ht="13.5" customHeight="1">
      <c r="A54" s="38"/>
      <c r="B54" s="103"/>
      <c r="C54" s="105"/>
      <c r="D54" s="38" t="s">
        <v>216</v>
      </c>
      <c r="E54" s="104"/>
      <c r="F54" s="104"/>
      <c r="G54" s="140">
        <v>115</v>
      </c>
      <c r="H54" s="67">
        <v>249</v>
      </c>
      <c r="I54" s="104"/>
      <c r="J54" s="140">
        <v>58</v>
      </c>
      <c r="K54" s="67">
        <v>558</v>
      </c>
      <c r="L54" s="104"/>
      <c r="M54" s="104"/>
      <c r="P54" s="57"/>
    </row>
    <row r="55" spans="1:16" s="3" customFormat="1" ht="16.5" customHeight="1" thickBot="1">
      <c r="A55" s="38"/>
      <c r="B55" s="103"/>
      <c r="C55" s="105"/>
      <c r="D55" s="38"/>
      <c r="E55" s="104"/>
      <c r="F55" s="104"/>
      <c r="G55" s="141">
        <f>+G54</f>
        <v>115</v>
      </c>
      <c r="H55" s="141">
        <f>+H54</f>
        <v>249</v>
      </c>
      <c r="I55" s="104"/>
      <c r="J55" s="141">
        <f>+J54</f>
        <v>58</v>
      </c>
      <c r="K55" s="141">
        <f>+K54</f>
        <v>558</v>
      </c>
      <c r="L55" s="104"/>
      <c r="M55" s="104"/>
      <c r="P55" s="57"/>
    </row>
    <row r="56" spans="1:16" s="3" customFormat="1" ht="14.25" customHeight="1" thickTop="1">
      <c r="A56" s="38"/>
      <c r="B56" s="103"/>
      <c r="C56" s="105"/>
      <c r="D56" s="38"/>
      <c r="E56" s="104"/>
      <c r="F56" s="104"/>
      <c r="G56" s="104"/>
      <c r="H56" s="104"/>
      <c r="I56" s="104"/>
      <c r="J56" s="104"/>
      <c r="K56" s="130"/>
      <c r="L56" s="104"/>
      <c r="M56" s="104"/>
      <c r="P56" s="57"/>
    </row>
    <row r="57" spans="1:16" s="3" customFormat="1" ht="13.5" customHeight="1">
      <c r="A57" s="38"/>
      <c r="B57" s="241" t="s">
        <v>217</v>
      </c>
      <c r="C57" s="263"/>
      <c r="D57" s="263"/>
      <c r="E57" s="263"/>
      <c r="F57" s="263"/>
      <c r="G57" s="263"/>
      <c r="H57" s="263"/>
      <c r="I57" s="263"/>
      <c r="J57" s="263"/>
      <c r="K57" s="263"/>
      <c r="L57" s="263"/>
      <c r="M57" s="263"/>
      <c r="P57" s="57"/>
    </row>
    <row r="58" spans="1:13" s="3" customFormat="1" ht="13.5" customHeight="1">
      <c r="A58" s="38"/>
      <c r="B58" s="263"/>
      <c r="C58" s="263"/>
      <c r="D58" s="263"/>
      <c r="E58" s="263"/>
      <c r="F58" s="263"/>
      <c r="G58" s="263"/>
      <c r="H58" s="263"/>
      <c r="I58" s="263"/>
      <c r="J58" s="263"/>
      <c r="K58" s="263"/>
      <c r="L58" s="263"/>
      <c r="M58" s="263"/>
    </row>
    <row r="59" spans="1:13" s="3" customFormat="1" ht="13.5" customHeight="1">
      <c r="A59" s="38"/>
      <c r="B59" s="263"/>
      <c r="C59" s="263"/>
      <c r="D59" s="263"/>
      <c r="E59" s="263"/>
      <c r="F59" s="263"/>
      <c r="G59" s="263"/>
      <c r="H59" s="263"/>
      <c r="I59" s="263"/>
      <c r="J59" s="263"/>
      <c r="K59" s="263"/>
      <c r="L59" s="263"/>
      <c r="M59" s="263"/>
    </row>
    <row r="60" spans="1:13" s="3" customFormat="1" ht="13.5" customHeight="1">
      <c r="A60" s="38"/>
      <c r="B60" s="287" t="s">
        <v>514</v>
      </c>
      <c r="C60" s="275"/>
      <c r="D60" s="275"/>
      <c r="E60" s="275"/>
      <c r="F60" s="275"/>
      <c r="G60" s="275"/>
      <c r="H60" s="275"/>
      <c r="I60" s="275"/>
      <c r="J60" s="275"/>
      <c r="K60" s="275"/>
      <c r="L60" s="275"/>
      <c r="M60" s="275"/>
    </row>
    <row r="61" spans="1:13" s="3" customFormat="1" ht="12">
      <c r="A61" s="38"/>
      <c r="B61" s="275"/>
      <c r="C61" s="275"/>
      <c r="D61" s="275"/>
      <c r="E61" s="275"/>
      <c r="F61" s="275"/>
      <c r="G61" s="275"/>
      <c r="H61" s="275"/>
      <c r="I61" s="275"/>
      <c r="J61" s="275"/>
      <c r="K61" s="275"/>
      <c r="L61" s="275"/>
      <c r="M61" s="275"/>
    </row>
    <row r="62" spans="1:13" s="3" customFormat="1" ht="12">
      <c r="A62" s="96" t="s">
        <v>338</v>
      </c>
      <c r="B62" s="98" t="s">
        <v>129</v>
      </c>
      <c r="C62" s="35"/>
      <c r="D62" s="35"/>
      <c r="E62" s="35"/>
      <c r="F62" s="35"/>
      <c r="G62" s="35"/>
      <c r="H62" s="35"/>
      <c r="I62" s="35"/>
      <c r="J62" s="35"/>
      <c r="K62" s="35"/>
      <c r="L62" s="35"/>
      <c r="M62" s="35"/>
    </row>
    <row r="63" spans="1:13" s="3" customFormat="1" ht="12.75" customHeight="1">
      <c r="A63" s="38"/>
      <c r="B63" s="316" t="s">
        <v>518</v>
      </c>
      <c r="C63" s="360"/>
      <c r="D63" s="360"/>
      <c r="E63" s="360"/>
      <c r="F63" s="360"/>
      <c r="G63" s="360"/>
      <c r="H63" s="360"/>
      <c r="I63" s="360"/>
      <c r="J63" s="360"/>
      <c r="K63" s="360"/>
      <c r="L63" s="360"/>
      <c r="M63" s="360"/>
    </row>
    <row r="64" spans="1:13" s="3" customFormat="1" ht="12.75" customHeight="1">
      <c r="A64" s="38"/>
      <c r="B64" s="360"/>
      <c r="C64" s="360"/>
      <c r="D64" s="360"/>
      <c r="E64" s="360"/>
      <c r="F64" s="360"/>
      <c r="G64" s="360"/>
      <c r="H64" s="360"/>
      <c r="I64" s="360"/>
      <c r="J64" s="360"/>
      <c r="K64" s="360"/>
      <c r="L64" s="360"/>
      <c r="M64" s="360"/>
    </row>
    <row r="65" spans="1:13" s="3" customFormat="1" ht="12">
      <c r="A65" s="38"/>
      <c r="B65" s="35"/>
      <c r="C65" s="35"/>
      <c r="D65" s="35"/>
      <c r="E65" s="35"/>
      <c r="F65" s="35"/>
      <c r="G65" s="35"/>
      <c r="H65" s="35"/>
      <c r="I65" s="35"/>
      <c r="J65" s="35"/>
      <c r="K65" s="35"/>
      <c r="L65" s="35"/>
      <c r="M65" s="35"/>
    </row>
    <row r="66" spans="1:13" s="3" customFormat="1" ht="12">
      <c r="A66" s="96" t="s">
        <v>339</v>
      </c>
      <c r="B66" s="98" t="s">
        <v>130</v>
      </c>
      <c r="C66" s="35"/>
      <c r="D66" s="35"/>
      <c r="E66" s="35"/>
      <c r="F66" s="35"/>
      <c r="G66" s="35"/>
      <c r="H66" s="35"/>
      <c r="I66" s="35"/>
      <c r="J66" s="35"/>
      <c r="K66" s="35"/>
      <c r="L66" s="35"/>
      <c r="M66" s="35"/>
    </row>
    <row r="67" spans="1:13" s="3" customFormat="1" ht="24" customHeight="1">
      <c r="A67" s="38"/>
      <c r="B67" s="358" t="s">
        <v>517</v>
      </c>
      <c r="C67" s="358"/>
      <c r="D67" s="358"/>
      <c r="E67" s="358"/>
      <c r="F67" s="358"/>
      <c r="G67" s="358"/>
      <c r="H67" s="358"/>
      <c r="I67" s="358"/>
      <c r="J67" s="358"/>
      <c r="K67" s="358"/>
      <c r="L67" s="358"/>
      <c r="M67" s="358"/>
    </row>
    <row r="68" spans="1:13" s="3" customFormat="1" ht="12">
      <c r="A68" s="96"/>
      <c r="B68" s="99"/>
      <c r="C68" s="99"/>
      <c r="D68" s="99"/>
      <c r="E68" s="99"/>
      <c r="F68" s="99"/>
      <c r="G68" s="99"/>
      <c r="H68" s="99"/>
      <c r="I68" s="99"/>
      <c r="J68" s="99"/>
      <c r="K68" s="99"/>
      <c r="L68" s="99"/>
      <c r="M68" s="99"/>
    </row>
    <row r="69" spans="1:13" s="24" customFormat="1" ht="12">
      <c r="A69" s="102" t="s">
        <v>341</v>
      </c>
      <c r="B69" s="98" t="s">
        <v>214</v>
      </c>
      <c r="C69" s="98"/>
      <c r="D69" s="98"/>
      <c r="E69" s="98"/>
      <c r="F69" s="98"/>
      <c r="G69" s="98"/>
      <c r="H69" s="98"/>
      <c r="I69" s="98"/>
      <c r="J69" s="98"/>
      <c r="K69" s="98"/>
      <c r="L69" s="98"/>
      <c r="M69" s="98"/>
    </row>
    <row r="70" spans="1:13" s="3" customFormat="1" ht="12">
      <c r="A70" s="34"/>
      <c r="B70" s="308" t="s">
        <v>523</v>
      </c>
      <c r="C70" s="308"/>
      <c r="D70" s="308"/>
      <c r="E70" s="308"/>
      <c r="F70" s="308"/>
      <c r="G70" s="308"/>
      <c r="H70" s="308"/>
      <c r="I70" s="308"/>
      <c r="J70" s="308"/>
      <c r="K70" s="308"/>
      <c r="L70" s="308"/>
      <c r="M70" s="308"/>
    </row>
    <row r="71" spans="1:13" s="3" customFormat="1" ht="12">
      <c r="A71" s="96"/>
      <c r="B71" s="99"/>
      <c r="C71" s="99"/>
      <c r="D71" s="99"/>
      <c r="E71" s="99"/>
      <c r="F71" s="99"/>
      <c r="G71" s="99"/>
      <c r="H71" s="99"/>
      <c r="I71" s="99"/>
      <c r="J71" s="99"/>
      <c r="K71" s="99"/>
      <c r="L71" s="99"/>
      <c r="M71" s="99"/>
    </row>
    <row r="72" spans="1:13" s="24" customFormat="1" ht="12">
      <c r="A72" s="98"/>
      <c r="B72" s="98" t="s">
        <v>215</v>
      </c>
      <c r="C72" s="98"/>
      <c r="D72" s="98"/>
      <c r="E72" s="98"/>
      <c r="F72" s="98"/>
      <c r="G72" s="98"/>
      <c r="H72" s="98"/>
      <c r="I72" s="98"/>
      <c r="J72" s="98"/>
      <c r="K72" s="98"/>
      <c r="L72" s="98"/>
      <c r="M72" s="98"/>
    </row>
    <row r="73" spans="1:13" s="24" customFormat="1" ht="12">
      <c r="A73" s="98"/>
      <c r="B73" s="308" t="s">
        <v>258</v>
      </c>
      <c r="C73" s="308"/>
      <c r="D73" s="308"/>
      <c r="E73" s="308"/>
      <c r="F73" s="308"/>
      <c r="G73" s="308"/>
      <c r="H73" s="308"/>
      <c r="I73" s="308"/>
      <c r="J73" s="308"/>
      <c r="K73" s="308"/>
      <c r="L73" s="308"/>
      <c r="M73" s="308"/>
    </row>
    <row r="74" spans="1:13" s="24" customFormat="1" ht="12">
      <c r="A74" s="98"/>
      <c r="B74" s="308"/>
      <c r="C74" s="308"/>
      <c r="D74" s="308"/>
      <c r="E74" s="308"/>
      <c r="F74" s="308"/>
      <c r="G74" s="308"/>
      <c r="H74" s="308"/>
      <c r="I74" s="308"/>
      <c r="J74" s="308"/>
      <c r="K74" s="308"/>
      <c r="L74" s="308"/>
      <c r="M74" s="308"/>
    </row>
    <row r="75" spans="1:13" s="3" customFormat="1" ht="12">
      <c r="A75" s="34"/>
      <c r="B75" s="35" t="s">
        <v>41</v>
      </c>
      <c r="C75" s="35"/>
      <c r="D75" s="35"/>
      <c r="E75" s="35"/>
      <c r="F75" s="34" t="s">
        <v>122</v>
      </c>
      <c r="G75" s="35"/>
      <c r="I75" s="35"/>
      <c r="J75" s="35"/>
      <c r="K75" s="35"/>
      <c r="L75" s="35"/>
      <c r="M75" s="35"/>
    </row>
    <row r="76" spans="1:13" s="3" customFormat="1" ht="12">
      <c r="A76" s="34"/>
      <c r="B76" s="35" t="s">
        <v>42</v>
      </c>
      <c r="D76" s="35"/>
      <c r="E76" s="35"/>
      <c r="F76" s="57">
        <v>5396</v>
      </c>
      <c r="G76" s="35"/>
      <c r="I76" s="35"/>
      <c r="J76" s="35"/>
      <c r="K76" s="35"/>
      <c r="L76" s="35"/>
      <c r="M76" s="35"/>
    </row>
    <row r="77" spans="1:21" s="3" customFormat="1" ht="12.75">
      <c r="A77" s="34"/>
      <c r="B77" s="35" t="s">
        <v>43</v>
      </c>
      <c r="D77" s="35"/>
      <c r="E77" s="35"/>
      <c r="F77" s="57">
        <v>14800</v>
      </c>
      <c r="G77" s="35"/>
      <c r="I77" s="35"/>
      <c r="J77" s="35"/>
      <c r="K77" s="35"/>
      <c r="L77" s="35"/>
      <c r="M77" s="35"/>
      <c r="N77"/>
      <c r="O77"/>
      <c r="P77"/>
      <c r="Q77"/>
      <c r="R77"/>
      <c r="S77"/>
      <c r="T77"/>
      <c r="U77"/>
    </row>
    <row r="78" spans="1:21" s="3" customFormat="1" ht="16.5" customHeight="1" thickBot="1">
      <c r="A78" s="34"/>
      <c r="B78" s="35"/>
      <c r="C78" s="35"/>
      <c r="D78" s="35"/>
      <c r="E78" s="35"/>
      <c r="F78" s="267">
        <f>SUM(F76:F77)</f>
        <v>20196</v>
      </c>
      <c r="G78" s="35"/>
      <c r="I78" s="35"/>
      <c r="J78" s="35"/>
      <c r="K78" s="35"/>
      <c r="L78" s="35"/>
      <c r="M78" s="35"/>
      <c r="N78"/>
      <c r="O78"/>
      <c r="P78"/>
      <c r="Q78"/>
      <c r="R78"/>
      <c r="S78"/>
      <c r="T78"/>
      <c r="U78"/>
    </row>
    <row r="79" spans="1:13" s="3" customFormat="1" ht="12">
      <c r="A79" s="34"/>
      <c r="B79" s="35"/>
      <c r="C79" s="35"/>
      <c r="D79" s="35"/>
      <c r="E79" s="35"/>
      <c r="F79" s="35"/>
      <c r="G79" s="35"/>
      <c r="H79" s="35"/>
      <c r="I79" s="35"/>
      <c r="J79" s="35"/>
      <c r="K79" s="35"/>
      <c r="L79" s="35"/>
      <c r="M79" s="35"/>
    </row>
    <row r="80" spans="1:13" s="3" customFormat="1" ht="12">
      <c r="A80" s="34"/>
      <c r="C80" s="35"/>
      <c r="D80" s="35"/>
      <c r="E80" s="35"/>
      <c r="F80" s="34" t="s">
        <v>361</v>
      </c>
      <c r="G80" s="34" t="s">
        <v>363</v>
      </c>
      <c r="H80" s="6" t="s">
        <v>364</v>
      </c>
      <c r="I80" s="34"/>
      <c r="J80" s="34"/>
      <c r="K80" s="35"/>
      <c r="L80" s="35"/>
      <c r="M80" s="35"/>
    </row>
    <row r="81" spans="1:13" s="3" customFormat="1" ht="12">
      <c r="A81" s="34"/>
      <c r="B81" s="35"/>
      <c r="C81" s="35"/>
      <c r="D81" s="35"/>
      <c r="E81" s="35"/>
      <c r="F81" s="34" t="s">
        <v>375</v>
      </c>
      <c r="G81" s="34" t="s">
        <v>362</v>
      </c>
      <c r="H81" s="6" t="s">
        <v>365</v>
      </c>
      <c r="I81" s="34" t="s">
        <v>366</v>
      </c>
      <c r="J81" s="34" t="s">
        <v>367</v>
      </c>
      <c r="K81" s="35"/>
      <c r="L81" s="35"/>
      <c r="M81" s="35"/>
    </row>
    <row r="82" spans="1:13" s="3" customFormat="1" ht="12">
      <c r="A82" s="34"/>
      <c r="B82" s="35"/>
      <c r="C82" s="35"/>
      <c r="D82" s="35"/>
      <c r="E82" s="35"/>
      <c r="F82" s="34" t="s">
        <v>122</v>
      </c>
      <c r="G82" s="34" t="s">
        <v>122</v>
      </c>
      <c r="H82" s="34" t="s">
        <v>122</v>
      </c>
      <c r="I82" s="34"/>
      <c r="J82" s="34"/>
      <c r="K82" s="35"/>
      <c r="L82" s="35"/>
      <c r="M82" s="35"/>
    </row>
    <row r="83" spans="1:21" s="3" customFormat="1" ht="12.75">
      <c r="A83" s="34"/>
      <c r="B83" s="35" t="s">
        <v>44</v>
      </c>
      <c r="D83" s="35"/>
      <c r="E83" s="35"/>
      <c r="F83" s="57">
        <v>3713</v>
      </c>
      <c r="G83" s="57">
        <v>3313</v>
      </c>
      <c r="H83" s="271">
        <f>+F83-G83</f>
        <v>400</v>
      </c>
      <c r="I83" s="270">
        <f>+H83/F83*100</f>
        <v>10.772959870724481</v>
      </c>
      <c r="J83" s="35" t="s">
        <v>196</v>
      </c>
      <c r="K83" s="35"/>
      <c r="L83" s="35"/>
      <c r="M83" s="35"/>
      <c r="N83"/>
      <c r="O83"/>
      <c r="P83"/>
      <c r="Q83"/>
      <c r="R83"/>
      <c r="S83"/>
      <c r="T83"/>
      <c r="U83"/>
    </row>
    <row r="84" spans="1:21" s="3" customFormat="1" ht="12.75">
      <c r="A84" s="34"/>
      <c r="B84" s="35" t="s">
        <v>368</v>
      </c>
      <c r="D84" s="35"/>
      <c r="E84" s="35"/>
      <c r="F84" s="57">
        <v>2700</v>
      </c>
      <c r="G84" s="57">
        <v>700</v>
      </c>
      <c r="H84" s="271">
        <f>+F84-G84</f>
        <v>2000</v>
      </c>
      <c r="I84" s="270">
        <f>+H84/F84*100</f>
        <v>74.07407407407408</v>
      </c>
      <c r="J84" s="35" t="s">
        <v>196</v>
      </c>
      <c r="K84" s="35"/>
      <c r="L84" s="35"/>
      <c r="M84" s="35"/>
      <c r="N84"/>
      <c r="O84"/>
      <c r="P84"/>
      <c r="Q84"/>
      <c r="R84"/>
      <c r="S84"/>
      <c r="T84"/>
      <c r="U84"/>
    </row>
    <row r="85" spans="1:21" s="3" customFormat="1" ht="12.75">
      <c r="A85" s="34"/>
      <c r="B85" s="35" t="s">
        <v>45</v>
      </c>
      <c r="D85" s="35"/>
      <c r="E85" s="35"/>
      <c r="F85" s="57">
        <v>3195</v>
      </c>
      <c r="G85" s="57">
        <v>2488</v>
      </c>
      <c r="H85" s="271">
        <f>+F85-G85</f>
        <v>707</v>
      </c>
      <c r="I85" s="270">
        <f>+H85/F85*100</f>
        <v>22.1283255086072</v>
      </c>
      <c r="J85" s="35" t="s">
        <v>196</v>
      </c>
      <c r="K85" s="35"/>
      <c r="L85" s="35"/>
      <c r="M85" s="35"/>
      <c r="N85"/>
      <c r="O85"/>
      <c r="P85"/>
      <c r="Q85"/>
      <c r="R85"/>
      <c r="S85"/>
      <c r="T85"/>
      <c r="U85"/>
    </row>
    <row r="86" spans="1:21" s="3" customFormat="1" ht="12.75">
      <c r="A86" s="34"/>
      <c r="B86" s="35" t="s">
        <v>46</v>
      </c>
      <c r="D86" s="35"/>
      <c r="E86" s="35"/>
      <c r="F86" s="57">
        <v>2000</v>
      </c>
      <c r="G86" s="57">
        <v>2000</v>
      </c>
      <c r="H86" s="271">
        <f>+F86-G86</f>
        <v>0</v>
      </c>
      <c r="I86" s="270">
        <f>+H86/F86*100</f>
        <v>0</v>
      </c>
      <c r="J86" s="35" t="s">
        <v>373</v>
      </c>
      <c r="K86" s="35"/>
      <c r="L86" s="35"/>
      <c r="M86" s="35"/>
      <c r="N86"/>
      <c r="O86"/>
      <c r="P86"/>
      <c r="Q86"/>
      <c r="R86"/>
      <c r="S86"/>
      <c r="T86"/>
      <c r="U86"/>
    </row>
    <row r="87" spans="1:21" s="3" customFormat="1" ht="12.75">
      <c r="A87" s="34"/>
      <c r="B87" s="35" t="s">
        <v>369</v>
      </c>
      <c r="D87" s="35"/>
      <c r="E87" s="35"/>
      <c r="F87" s="57">
        <v>8588</v>
      </c>
      <c r="G87" s="25">
        <v>8588</v>
      </c>
      <c r="H87" s="271">
        <f>+F87-G87</f>
        <v>0</v>
      </c>
      <c r="I87" s="270">
        <f>+H87/F87*100</f>
        <v>0</v>
      </c>
      <c r="J87" s="35" t="s">
        <v>373</v>
      </c>
      <c r="K87" s="35"/>
      <c r="L87" s="35"/>
      <c r="M87" s="35"/>
      <c r="N87"/>
      <c r="O87"/>
      <c r="P87"/>
      <c r="Q87"/>
      <c r="R87"/>
      <c r="S87"/>
      <c r="T87"/>
      <c r="U87"/>
    </row>
    <row r="88" spans="1:21" s="3" customFormat="1" ht="16.5" customHeight="1" thickBot="1">
      <c r="A88" s="34"/>
      <c r="B88" s="35"/>
      <c r="C88" s="35"/>
      <c r="D88" s="35"/>
      <c r="E88" s="35"/>
      <c r="F88" s="267">
        <f>SUM(F83:F87)</f>
        <v>20196</v>
      </c>
      <c r="G88" s="269">
        <f>SUM(G83:G87)</f>
        <v>17089</v>
      </c>
      <c r="H88" s="269">
        <f>SUM(H83:H87)</f>
        <v>3107</v>
      </c>
      <c r="I88" s="270"/>
      <c r="J88" s="35"/>
      <c r="K88" s="35"/>
      <c r="L88" s="35"/>
      <c r="M88" s="35"/>
      <c r="N88"/>
      <c r="O88"/>
      <c r="P88"/>
      <c r="Q88"/>
      <c r="R88"/>
      <c r="S88"/>
      <c r="T88"/>
      <c r="U88"/>
    </row>
    <row r="89" spans="1:21" s="3" customFormat="1" ht="12.75">
      <c r="A89" s="34"/>
      <c r="B89" s="35"/>
      <c r="C89" s="35"/>
      <c r="D89" s="35"/>
      <c r="E89" s="35"/>
      <c r="F89" s="35"/>
      <c r="G89" s="35"/>
      <c r="H89" s="57"/>
      <c r="I89" s="35"/>
      <c r="J89" s="35"/>
      <c r="K89" s="35"/>
      <c r="L89" s="35"/>
      <c r="M89" s="35"/>
      <c r="N89"/>
      <c r="O89"/>
      <c r="P89"/>
      <c r="Q89"/>
      <c r="R89"/>
      <c r="S89"/>
      <c r="T89"/>
      <c r="U89"/>
    </row>
    <row r="90" spans="1:21" s="3" customFormat="1" ht="25.5" customHeight="1">
      <c r="A90" s="34"/>
      <c r="B90" s="363" t="s">
        <v>377</v>
      </c>
      <c r="C90" s="363"/>
      <c r="D90" s="363"/>
      <c r="E90" s="363"/>
      <c r="F90" s="363"/>
      <c r="G90" s="363"/>
      <c r="H90" s="363"/>
      <c r="I90" s="363"/>
      <c r="J90" s="363"/>
      <c r="K90" s="363"/>
      <c r="L90" s="363"/>
      <c r="M90" s="35"/>
      <c r="N90"/>
      <c r="O90"/>
      <c r="P90"/>
      <c r="Q90"/>
      <c r="R90"/>
      <c r="S90"/>
      <c r="T90"/>
      <c r="U90"/>
    </row>
    <row r="91" spans="1:21" s="3" customFormat="1" ht="12.75">
      <c r="A91" s="34"/>
      <c r="B91" s="35"/>
      <c r="C91" s="35"/>
      <c r="D91" s="35"/>
      <c r="E91" s="35"/>
      <c r="F91" s="35"/>
      <c r="G91" s="35"/>
      <c r="H91" s="57"/>
      <c r="I91" s="35"/>
      <c r="J91" s="35"/>
      <c r="K91" s="35"/>
      <c r="L91" s="35"/>
      <c r="M91" s="35"/>
      <c r="N91"/>
      <c r="O91"/>
      <c r="P91"/>
      <c r="Q91"/>
      <c r="R91"/>
      <c r="S91"/>
      <c r="T91"/>
      <c r="U91"/>
    </row>
    <row r="92" spans="1:21" s="3" customFormat="1" ht="12.75">
      <c r="A92" s="34"/>
      <c r="B92" s="3" t="s">
        <v>371</v>
      </c>
      <c r="C92" s="35"/>
      <c r="D92" s="272" t="s">
        <v>374</v>
      </c>
      <c r="E92" s="35"/>
      <c r="F92" s="35"/>
      <c r="G92" s="35"/>
      <c r="H92" s="57"/>
      <c r="I92" s="35"/>
      <c r="J92" s="35"/>
      <c r="K92" s="35"/>
      <c r="L92" s="35"/>
      <c r="M92" s="35"/>
      <c r="N92"/>
      <c r="O92"/>
      <c r="P92"/>
      <c r="Q92"/>
      <c r="R92"/>
      <c r="S92"/>
      <c r="T92"/>
      <c r="U92"/>
    </row>
    <row r="93" spans="1:21" s="3" customFormat="1" ht="12.75">
      <c r="A93" s="34"/>
      <c r="B93" s="3" t="s">
        <v>372</v>
      </c>
      <c r="C93" s="35"/>
      <c r="D93" s="272" t="s">
        <v>370</v>
      </c>
      <c r="E93" s="35"/>
      <c r="F93" s="35"/>
      <c r="G93" s="35"/>
      <c r="H93" s="57"/>
      <c r="I93" s="35"/>
      <c r="J93" s="35"/>
      <c r="K93" s="35"/>
      <c r="L93" s="35"/>
      <c r="M93" s="35"/>
      <c r="N93"/>
      <c r="O93"/>
      <c r="P93"/>
      <c r="Q93"/>
      <c r="R93"/>
      <c r="S93"/>
      <c r="T93"/>
      <c r="U93"/>
    </row>
    <row r="94" spans="1:21" s="3" customFormat="1" ht="9" customHeight="1">
      <c r="A94" s="34"/>
      <c r="C94" s="35"/>
      <c r="D94" s="35"/>
      <c r="E94" s="35"/>
      <c r="F94" s="35"/>
      <c r="G94" s="35"/>
      <c r="H94" s="268"/>
      <c r="I94" s="35"/>
      <c r="J94" s="35"/>
      <c r="K94" s="35"/>
      <c r="L94" s="35"/>
      <c r="M94" s="35"/>
      <c r="N94"/>
      <c r="O94"/>
      <c r="P94"/>
      <c r="Q94"/>
      <c r="R94"/>
      <c r="S94"/>
      <c r="T94"/>
      <c r="U94"/>
    </row>
    <row r="95" spans="1:21" s="3" customFormat="1" ht="20.25" customHeight="1">
      <c r="A95" s="34"/>
      <c r="B95" s="273" t="s">
        <v>376</v>
      </c>
      <c r="C95" s="35"/>
      <c r="D95" s="35"/>
      <c r="E95" s="35"/>
      <c r="F95" s="35"/>
      <c r="G95" s="35"/>
      <c r="H95" s="35"/>
      <c r="I95" s="35"/>
      <c r="J95" s="35"/>
      <c r="K95" s="35"/>
      <c r="L95" s="35"/>
      <c r="M95" s="35"/>
      <c r="N95"/>
      <c r="O95"/>
      <c r="P95"/>
      <c r="Q95"/>
      <c r="R95"/>
      <c r="S95"/>
      <c r="T95"/>
      <c r="U95"/>
    </row>
    <row r="96" spans="1:21" s="3" customFormat="1" ht="12.75">
      <c r="A96" s="34"/>
      <c r="B96" s="35"/>
      <c r="C96" s="35"/>
      <c r="D96" s="35"/>
      <c r="E96" s="35"/>
      <c r="F96" s="35"/>
      <c r="G96" s="35"/>
      <c r="H96" s="35"/>
      <c r="I96" s="35"/>
      <c r="J96" s="35"/>
      <c r="K96" s="35"/>
      <c r="L96" s="35"/>
      <c r="M96" s="35"/>
      <c r="N96"/>
      <c r="O96"/>
      <c r="P96"/>
      <c r="Q96"/>
      <c r="R96"/>
      <c r="S96"/>
      <c r="T96"/>
      <c r="U96"/>
    </row>
    <row r="97" spans="1:13" s="3" customFormat="1" ht="12">
      <c r="A97" s="96" t="s">
        <v>342</v>
      </c>
      <c r="B97" s="98" t="s">
        <v>131</v>
      </c>
      <c r="C97" s="35"/>
      <c r="D97" s="35"/>
      <c r="E97" s="35"/>
      <c r="F97" s="35"/>
      <c r="G97" s="35"/>
      <c r="H97" s="35"/>
      <c r="I97" s="35"/>
      <c r="J97" s="35"/>
      <c r="K97" s="35"/>
      <c r="L97" s="35"/>
      <c r="M97" s="35"/>
    </row>
    <row r="98" spans="1:13" s="3" customFormat="1" ht="4.5" customHeight="1">
      <c r="A98" s="38"/>
      <c r="B98" s="361" t="s">
        <v>282</v>
      </c>
      <c r="C98" s="362"/>
      <c r="D98" s="362"/>
      <c r="E98" s="362"/>
      <c r="F98" s="362"/>
      <c r="G98" s="362"/>
      <c r="H98" s="362"/>
      <c r="I98" s="362"/>
      <c r="J98" s="362"/>
      <c r="K98" s="362"/>
      <c r="L98" s="362"/>
      <c r="M98" s="362"/>
    </row>
    <row r="99" spans="1:13" s="3" customFormat="1" ht="13.5" customHeight="1">
      <c r="A99" s="38"/>
      <c r="B99" s="362"/>
      <c r="C99" s="362"/>
      <c r="D99" s="362"/>
      <c r="E99" s="362"/>
      <c r="F99" s="362"/>
      <c r="G99" s="362"/>
      <c r="H99" s="362"/>
      <c r="I99" s="362"/>
      <c r="J99" s="362"/>
      <c r="K99" s="362"/>
      <c r="L99" s="362"/>
      <c r="M99" s="362"/>
    </row>
    <row r="100" spans="1:13" s="3" customFormat="1" ht="13.5" customHeight="1">
      <c r="A100" s="38"/>
      <c r="B100" s="362"/>
      <c r="C100" s="362"/>
      <c r="D100" s="362"/>
      <c r="E100" s="362"/>
      <c r="F100" s="362"/>
      <c r="G100" s="362"/>
      <c r="H100" s="362"/>
      <c r="I100" s="362"/>
      <c r="J100" s="362"/>
      <c r="K100" s="362"/>
      <c r="L100" s="362"/>
      <c r="M100" s="362"/>
    </row>
    <row r="101" spans="1:13" s="3" customFormat="1" ht="13.5" customHeight="1">
      <c r="A101" s="38"/>
      <c r="B101" s="155" t="s">
        <v>280</v>
      </c>
      <c r="C101" s="259" t="s">
        <v>477</v>
      </c>
      <c r="D101" s="259"/>
      <c r="E101" s="259"/>
      <c r="F101" s="259"/>
      <c r="G101" s="259"/>
      <c r="H101" s="259"/>
      <c r="I101" s="259"/>
      <c r="J101" s="259"/>
      <c r="K101" s="259"/>
      <c r="L101" s="259"/>
      <c r="M101" s="259"/>
    </row>
    <row r="102" spans="1:13" s="3" customFormat="1" ht="13.5" customHeight="1">
      <c r="A102" s="38"/>
      <c r="B102" s="155"/>
      <c r="C102" s="259"/>
      <c r="D102" s="259"/>
      <c r="E102" s="259"/>
      <c r="F102" s="259"/>
      <c r="G102" s="259"/>
      <c r="H102" s="259"/>
      <c r="I102" s="259"/>
      <c r="J102" s="259"/>
      <c r="K102" s="259"/>
      <c r="L102" s="259"/>
      <c r="M102" s="259"/>
    </row>
    <row r="103" spans="1:13" s="3" customFormat="1" ht="13.5" customHeight="1">
      <c r="A103" s="38"/>
      <c r="B103" s="155"/>
      <c r="C103" s="259"/>
      <c r="D103" s="259"/>
      <c r="E103" s="259"/>
      <c r="F103" s="259"/>
      <c r="G103" s="259"/>
      <c r="H103" s="259"/>
      <c r="I103" s="259"/>
      <c r="J103" s="259"/>
      <c r="K103" s="259"/>
      <c r="L103" s="259"/>
      <c r="M103" s="259"/>
    </row>
    <row r="104" spans="1:13" s="3" customFormat="1" ht="13.5" customHeight="1">
      <c r="A104" s="38"/>
      <c r="B104" s="155"/>
      <c r="C104" s="215"/>
      <c r="D104" s="215"/>
      <c r="E104" s="215"/>
      <c r="F104" s="215"/>
      <c r="G104" s="215"/>
      <c r="H104" s="215"/>
      <c r="I104" s="215"/>
      <c r="J104" s="215"/>
      <c r="K104" s="215"/>
      <c r="L104" s="215"/>
      <c r="M104" s="215"/>
    </row>
    <row r="105" spans="1:13" s="3" customFormat="1" ht="13.5" customHeight="1">
      <c r="A105" s="38"/>
      <c r="B105" s="155"/>
      <c r="C105" s="35" t="s">
        <v>478</v>
      </c>
      <c r="D105" s="35"/>
      <c r="E105" s="155"/>
      <c r="F105" s="155"/>
      <c r="G105" s="155"/>
      <c r="H105" s="155"/>
      <c r="I105" s="155"/>
      <c r="J105" s="155"/>
      <c r="K105" s="155"/>
      <c r="L105" s="155"/>
      <c r="M105" s="155"/>
    </row>
    <row r="106" spans="1:13" s="3" customFormat="1" ht="13.5" customHeight="1">
      <c r="A106" s="38"/>
      <c r="B106" s="221"/>
      <c r="C106" s="155" t="s">
        <v>242</v>
      </c>
      <c r="D106" s="35" t="s">
        <v>479</v>
      </c>
      <c r="E106" s="222"/>
      <c r="F106" s="214" t="s">
        <v>480</v>
      </c>
      <c r="G106" s="155"/>
      <c r="H106" s="155"/>
      <c r="I106" s="155"/>
      <c r="J106" s="155"/>
      <c r="K106" s="155"/>
      <c r="L106" s="155"/>
      <c r="M106" s="221"/>
    </row>
    <row r="107" spans="1:13" s="3" customFormat="1" ht="13.5" customHeight="1">
      <c r="A107" s="38"/>
      <c r="B107" s="223"/>
      <c r="C107" s="35"/>
      <c r="D107" s="35" t="s">
        <v>481</v>
      </c>
      <c r="E107" s="222"/>
      <c r="F107" s="35" t="s">
        <v>482</v>
      </c>
      <c r="G107" s="35"/>
      <c r="H107" s="35"/>
      <c r="I107" s="35"/>
      <c r="J107" s="35"/>
      <c r="L107" s="35"/>
      <c r="M107" s="223"/>
    </row>
    <row r="108" spans="1:13" s="3" customFormat="1" ht="13.5" customHeight="1">
      <c r="A108" s="38"/>
      <c r="B108" s="223"/>
      <c r="C108" s="35"/>
      <c r="D108" s="35" t="s">
        <v>483</v>
      </c>
      <c r="E108" s="222"/>
      <c r="F108" s="35" t="s">
        <v>263</v>
      </c>
      <c r="G108" s="35"/>
      <c r="H108" s="35"/>
      <c r="I108" s="35"/>
      <c r="J108" s="35"/>
      <c r="L108" s="35"/>
      <c r="M108" s="223"/>
    </row>
    <row r="109" spans="1:13" s="3" customFormat="1" ht="13.5" customHeight="1">
      <c r="A109" s="38"/>
      <c r="B109" s="223"/>
      <c r="C109" s="35"/>
      <c r="D109" s="35"/>
      <c r="E109" s="35"/>
      <c r="F109" s="35"/>
      <c r="G109" s="35"/>
      <c r="H109" s="35"/>
      <c r="I109" s="35"/>
      <c r="J109" s="35"/>
      <c r="L109" s="35"/>
      <c r="M109" s="223"/>
    </row>
    <row r="110" spans="1:13" s="3" customFormat="1" ht="13.5" customHeight="1">
      <c r="A110" s="38"/>
      <c r="B110" s="223"/>
      <c r="C110" s="155" t="s">
        <v>245</v>
      </c>
      <c r="D110" s="35" t="s">
        <v>479</v>
      </c>
      <c r="E110" s="35"/>
      <c r="F110" s="35" t="s">
        <v>484</v>
      </c>
      <c r="G110" s="35"/>
      <c r="H110" s="35"/>
      <c r="I110" s="35"/>
      <c r="J110" s="35"/>
      <c r="L110" s="35"/>
      <c r="M110" s="223"/>
    </row>
    <row r="111" spans="1:13" s="3" customFormat="1" ht="13.5" customHeight="1">
      <c r="A111" s="38"/>
      <c r="B111" s="223"/>
      <c r="C111" s="35"/>
      <c r="D111" s="35" t="s">
        <v>481</v>
      </c>
      <c r="E111" s="35"/>
      <c r="F111" s="35" t="s">
        <v>485</v>
      </c>
      <c r="G111" s="35"/>
      <c r="H111" s="35"/>
      <c r="I111" s="35"/>
      <c r="J111" s="35"/>
      <c r="L111" s="35"/>
      <c r="M111" s="223"/>
    </row>
    <row r="112" spans="1:13" s="3" customFormat="1" ht="13.5" customHeight="1">
      <c r="A112" s="38"/>
      <c r="B112" s="223"/>
      <c r="C112" s="35"/>
      <c r="D112" s="35" t="s">
        <v>483</v>
      </c>
      <c r="E112" s="35"/>
      <c r="F112" s="35" t="s">
        <v>56</v>
      </c>
      <c r="G112" s="35"/>
      <c r="H112" s="35"/>
      <c r="I112" s="35"/>
      <c r="J112" s="35"/>
      <c r="L112" s="35"/>
      <c r="M112" s="223"/>
    </row>
    <row r="113" spans="1:13" s="3" customFormat="1" ht="13.5" customHeight="1">
      <c r="A113" s="38"/>
      <c r="B113" s="223"/>
      <c r="C113" s="35"/>
      <c r="D113" s="224"/>
      <c r="E113" s="35"/>
      <c r="F113" s="35"/>
      <c r="G113" s="35"/>
      <c r="H113" s="35"/>
      <c r="I113" s="35"/>
      <c r="J113" s="35"/>
      <c r="L113" s="35"/>
      <c r="M113" s="223"/>
    </row>
    <row r="114" spans="1:13" s="3" customFormat="1" ht="13.5" customHeight="1">
      <c r="A114" s="38"/>
      <c r="B114" s="155"/>
      <c r="C114" s="35" t="s">
        <v>486</v>
      </c>
      <c r="D114" s="35"/>
      <c r="E114" s="155"/>
      <c r="F114" s="155"/>
      <c r="G114" s="155"/>
      <c r="H114" s="155"/>
      <c r="I114" s="155"/>
      <c r="J114" s="155"/>
      <c r="K114" s="155"/>
      <c r="L114" s="155"/>
      <c r="M114" s="155"/>
    </row>
    <row r="115" spans="1:13" s="3" customFormat="1" ht="13.5" customHeight="1">
      <c r="A115" s="38"/>
      <c r="B115" s="221"/>
      <c r="C115" s="155" t="s">
        <v>242</v>
      </c>
      <c r="D115" s="35" t="s">
        <v>479</v>
      </c>
      <c r="E115" s="222"/>
      <c r="F115" s="214" t="s">
        <v>487</v>
      </c>
      <c r="G115" s="155"/>
      <c r="H115" s="155"/>
      <c r="I115" s="155"/>
      <c r="J115" s="155"/>
      <c r="K115" s="155"/>
      <c r="L115" s="155"/>
      <c r="M115" s="221"/>
    </row>
    <row r="116" spans="1:13" s="3" customFormat="1" ht="13.5" customHeight="1">
      <c r="A116" s="38"/>
      <c r="B116" s="223"/>
      <c r="C116" s="35"/>
      <c r="D116" s="35" t="s">
        <v>481</v>
      </c>
      <c r="E116" s="222"/>
      <c r="F116" s="35" t="s">
        <v>488</v>
      </c>
      <c r="G116" s="35"/>
      <c r="H116" s="35"/>
      <c r="I116" s="35"/>
      <c r="J116" s="35"/>
      <c r="L116" s="35"/>
      <c r="M116" s="223"/>
    </row>
    <row r="117" spans="1:13" s="3" customFormat="1" ht="13.5" customHeight="1">
      <c r="A117" s="38"/>
      <c r="B117" s="223"/>
      <c r="C117" s="35"/>
      <c r="D117" s="35" t="s">
        <v>483</v>
      </c>
      <c r="E117" s="222"/>
      <c r="F117" s="35" t="s">
        <v>57</v>
      </c>
      <c r="G117" s="35"/>
      <c r="H117" s="35"/>
      <c r="I117" s="35"/>
      <c r="J117" s="35"/>
      <c r="L117" s="35"/>
      <c r="M117" s="223"/>
    </row>
    <row r="118" spans="1:13" s="3" customFormat="1" ht="13.5" customHeight="1">
      <c r="A118" s="38"/>
      <c r="B118" s="223"/>
      <c r="C118" s="35"/>
      <c r="D118" s="35"/>
      <c r="E118" s="35"/>
      <c r="F118" s="35"/>
      <c r="G118" s="35"/>
      <c r="H118" s="35"/>
      <c r="I118" s="35"/>
      <c r="J118" s="35"/>
      <c r="L118" s="35"/>
      <c r="M118" s="223"/>
    </row>
    <row r="119" spans="1:13" s="3" customFormat="1" ht="13.5" customHeight="1">
      <c r="A119" s="38"/>
      <c r="B119" s="223"/>
      <c r="C119" s="155" t="s">
        <v>245</v>
      </c>
      <c r="D119" s="35" t="s">
        <v>479</v>
      </c>
      <c r="E119" s="35"/>
      <c r="F119" s="35" t="s">
        <v>489</v>
      </c>
      <c r="G119" s="35"/>
      <c r="H119" s="35"/>
      <c r="I119" s="35"/>
      <c r="J119" s="35"/>
      <c r="L119" s="35"/>
      <c r="M119" s="223"/>
    </row>
    <row r="120" spans="1:13" s="3" customFormat="1" ht="13.5" customHeight="1">
      <c r="A120" s="38"/>
      <c r="B120" s="223"/>
      <c r="C120" s="35"/>
      <c r="D120" s="35" t="s">
        <v>481</v>
      </c>
      <c r="E120" s="35"/>
      <c r="F120" s="35" t="s">
        <v>485</v>
      </c>
      <c r="G120" s="35"/>
      <c r="H120" s="35"/>
      <c r="I120" s="35"/>
      <c r="J120" s="35"/>
      <c r="L120" s="35"/>
      <c r="M120" s="223"/>
    </row>
    <row r="121" spans="1:13" s="3" customFormat="1" ht="13.5" customHeight="1">
      <c r="A121" s="38"/>
      <c r="B121" s="223"/>
      <c r="C121" s="35"/>
      <c r="D121" s="35" t="s">
        <v>483</v>
      </c>
      <c r="E121" s="35"/>
      <c r="F121" s="35" t="s">
        <v>254</v>
      </c>
      <c r="G121" s="35"/>
      <c r="H121" s="35"/>
      <c r="I121" s="35"/>
      <c r="J121" s="35"/>
      <c r="L121" s="35"/>
      <c r="M121" s="223"/>
    </row>
    <row r="122" spans="1:13" s="3" customFormat="1" ht="13.5" customHeight="1">
      <c r="A122" s="38"/>
      <c r="B122" s="223"/>
      <c r="C122" s="35"/>
      <c r="D122" s="224"/>
      <c r="E122" s="35"/>
      <c r="F122" s="35"/>
      <c r="G122" s="35"/>
      <c r="H122" s="35"/>
      <c r="I122" s="35"/>
      <c r="J122" s="35"/>
      <c r="L122" s="35"/>
      <c r="M122" s="223"/>
    </row>
    <row r="123" spans="1:13" s="3" customFormat="1" ht="13.5" customHeight="1">
      <c r="A123" s="38"/>
      <c r="B123" s="218"/>
      <c r="C123" s="258" t="s">
        <v>58</v>
      </c>
      <c r="D123" s="259"/>
      <c r="E123" s="259"/>
      <c r="F123" s="259"/>
      <c r="G123" s="259"/>
      <c r="H123" s="259"/>
      <c r="I123" s="259"/>
      <c r="J123" s="259"/>
      <c r="K123" s="259"/>
      <c r="L123" s="259"/>
      <c r="M123" s="259"/>
    </row>
    <row r="124" spans="1:13" s="3" customFormat="1" ht="13.5" customHeight="1">
      <c r="A124" s="38"/>
      <c r="B124" s="218"/>
      <c r="C124" s="259"/>
      <c r="D124" s="259"/>
      <c r="E124" s="259"/>
      <c r="F124" s="259"/>
      <c r="G124" s="259"/>
      <c r="H124" s="259"/>
      <c r="I124" s="259"/>
      <c r="J124" s="259"/>
      <c r="K124" s="259"/>
      <c r="L124" s="259"/>
      <c r="M124" s="259"/>
    </row>
    <row r="125" spans="1:13" s="3" customFormat="1" ht="13.5" customHeight="1">
      <c r="A125" s="38"/>
      <c r="B125" s="218"/>
      <c r="C125" s="259"/>
      <c r="D125" s="259"/>
      <c r="E125" s="259"/>
      <c r="F125" s="259"/>
      <c r="G125" s="259"/>
      <c r="H125" s="259"/>
      <c r="I125" s="259"/>
      <c r="J125" s="259"/>
      <c r="K125" s="259"/>
      <c r="L125" s="259"/>
      <c r="M125" s="259"/>
    </row>
    <row r="126" spans="1:13" s="3" customFormat="1" ht="13.5" customHeight="1">
      <c r="A126" s="38"/>
      <c r="B126" s="215"/>
      <c r="C126" s="259"/>
      <c r="D126" s="259"/>
      <c r="E126" s="259"/>
      <c r="F126" s="259"/>
      <c r="G126" s="259"/>
      <c r="H126" s="259"/>
      <c r="I126" s="259"/>
      <c r="J126" s="259"/>
      <c r="K126" s="259"/>
      <c r="L126" s="259"/>
      <c r="M126" s="259"/>
    </row>
    <row r="127" spans="1:13" s="3" customFormat="1" ht="13.5" customHeight="1">
      <c r="A127" s="38"/>
      <c r="B127" s="155"/>
      <c r="C127" s="155"/>
      <c r="D127" s="155"/>
      <c r="E127" s="155"/>
      <c r="F127" s="155"/>
      <c r="G127" s="155"/>
      <c r="H127" s="155"/>
      <c r="I127" s="155"/>
      <c r="J127" s="155"/>
      <c r="K127" s="155"/>
      <c r="L127" s="155"/>
      <c r="M127" s="155"/>
    </row>
    <row r="128" spans="1:13" s="3" customFormat="1" ht="13.5" customHeight="1">
      <c r="A128" s="38"/>
      <c r="B128" s="155" t="s">
        <v>281</v>
      </c>
      <c r="C128" s="259" t="s">
        <v>490</v>
      </c>
      <c r="D128" s="259"/>
      <c r="E128" s="259"/>
      <c r="F128" s="259"/>
      <c r="G128" s="259"/>
      <c r="H128" s="259"/>
      <c r="I128" s="259"/>
      <c r="J128" s="259"/>
      <c r="K128" s="259"/>
      <c r="L128" s="259"/>
      <c r="M128" s="259"/>
    </row>
    <row r="129" spans="1:13" s="3" customFormat="1" ht="13.5" customHeight="1">
      <c r="A129" s="38"/>
      <c r="B129" s="155"/>
      <c r="C129" s="259"/>
      <c r="D129" s="259"/>
      <c r="E129" s="259"/>
      <c r="F129" s="259"/>
      <c r="G129" s="259"/>
      <c r="H129" s="259"/>
      <c r="I129" s="259"/>
      <c r="J129" s="259"/>
      <c r="K129" s="259"/>
      <c r="L129" s="259"/>
      <c r="M129" s="259"/>
    </row>
    <row r="130" spans="1:13" s="3" customFormat="1" ht="13.5" customHeight="1">
      <c r="A130" s="38"/>
      <c r="B130" s="155"/>
      <c r="C130" s="259"/>
      <c r="D130" s="259"/>
      <c r="E130" s="259"/>
      <c r="F130" s="259"/>
      <c r="G130" s="259"/>
      <c r="H130" s="259"/>
      <c r="I130" s="259"/>
      <c r="J130" s="259"/>
      <c r="K130" s="259"/>
      <c r="L130" s="259"/>
      <c r="M130" s="259"/>
    </row>
    <row r="131" spans="1:13" s="3" customFormat="1" ht="13.5" customHeight="1">
      <c r="A131" s="38"/>
      <c r="B131" s="155"/>
      <c r="C131" s="259"/>
      <c r="D131" s="259"/>
      <c r="E131" s="259"/>
      <c r="F131" s="259"/>
      <c r="G131" s="259"/>
      <c r="H131" s="259"/>
      <c r="I131" s="259"/>
      <c r="J131" s="259"/>
      <c r="K131" s="259"/>
      <c r="L131" s="259"/>
      <c r="M131" s="259"/>
    </row>
    <row r="132" spans="1:13" s="3" customFormat="1" ht="13.5" customHeight="1">
      <c r="A132" s="38"/>
      <c r="B132" s="155"/>
      <c r="C132" s="155"/>
      <c r="D132" s="155"/>
      <c r="E132" s="155"/>
      <c r="F132" s="155"/>
      <c r="G132" s="155"/>
      <c r="H132" s="155"/>
      <c r="I132" s="155"/>
      <c r="J132" s="155"/>
      <c r="K132" s="155"/>
      <c r="L132" s="155"/>
      <c r="M132" s="155"/>
    </row>
    <row r="133" spans="1:13" s="3" customFormat="1" ht="13.5" customHeight="1">
      <c r="A133" s="38"/>
      <c r="B133" s="155" t="s">
        <v>294</v>
      </c>
      <c r="C133" s="259" t="s">
        <v>491</v>
      </c>
      <c r="D133" s="259"/>
      <c r="E133" s="259"/>
      <c r="F133" s="259"/>
      <c r="G133" s="259"/>
      <c r="H133" s="259"/>
      <c r="I133" s="259"/>
      <c r="J133" s="259"/>
      <c r="K133" s="259"/>
      <c r="L133" s="259"/>
      <c r="M133" s="259"/>
    </row>
    <row r="134" spans="1:13" s="3" customFormat="1" ht="13.5" customHeight="1">
      <c r="A134" s="38"/>
      <c r="B134" s="155"/>
      <c r="C134" s="259"/>
      <c r="D134" s="259"/>
      <c r="E134" s="259"/>
      <c r="F134" s="259"/>
      <c r="G134" s="259"/>
      <c r="H134" s="259"/>
      <c r="I134" s="259"/>
      <c r="J134" s="259"/>
      <c r="K134" s="259"/>
      <c r="L134" s="259"/>
      <c r="M134" s="259"/>
    </row>
    <row r="135" spans="1:13" s="3" customFormat="1" ht="13.5" customHeight="1">
      <c r="A135" s="38"/>
      <c r="B135" s="155"/>
      <c r="C135" s="155"/>
      <c r="D135" s="155"/>
      <c r="E135" s="155"/>
      <c r="F135" s="155"/>
      <c r="G135" s="155"/>
      <c r="H135" s="155"/>
      <c r="I135" s="155"/>
      <c r="J135" s="155"/>
      <c r="K135" s="155"/>
      <c r="L135" s="155"/>
      <c r="M135" s="155"/>
    </row>
    <row r="136" spans="1:13" s="3" customFormat="1" ht="13.5" customHeight="1">
      <c r="A136" s="38"/>
      <c r="B136" s="155"/>
      <c r="C136" s="155" t="s">
        <v>242</v>
      </c>
      <c r="D136" s="35" t="s">
        <v>479</v>
      </c>
      <c r="E136" s="155"/>
      <c r="F136" s="214" t="s">
        <v>492</v>
      </c>
      <c r="G136" s="155"/>
      <c r="H136" s="155"/>
      <c r="I136" s="155"/>
      <c r="J136" s="155"/>
      <c r="K136" s="155"/>
      <c r="L136" s="155"/>
      <c r="M136" s="155"/>
    </row>
    <row r="137" spans="1:13" s="3" customFormat="1" ht="13.5" customHeight="1">
      <c r="A137" s="38"/>
      <c r="B137" s="155"/>
      <c r="C137" s="35"/>
      <c r="D137" s="35" t="s">
        <v>481</v>
      </c>
      <c r="E137" s="155"/>
      <c r="F137" s="35" t="s">
        <v>493</v>
      </c>
      <c r="G137" s="155"/>
      <c r="H137" s="155"/>
      <c r="I137" s="155"/>
      <c r="J137" s="155"/>
      <c r="K137" s="155"/>
      <c r="L137" s="155"/>
      <c r="M137" s="155"/>
    </row>
    <row r="138" spans="1:13" s="3" customFormat="1" ht="13.5" customHeight="1">
      <c r="A138" s="38"/>
      <c r="B138" s="155"/>
      <c r="C138" s="35"/>
      <c r="D138" s="35" t="s">
        <v>483</v>
      </c>
      <c r="E138" s="155"/>
      <c r="F138" s="35" t="s">
        <v>494</v>
      </c>
      <c r="G138" s="155"/>
      <c r="H138" s="155"/>
      <c r="I138" s="155"/>
      <c r="J138" s="155"/>
      <c r="K138" s="155"/>
      <c r="L138" s="155"/>
      <c r="M138" s="155"/>
    </row>
    <row r="139" spans="1:13" s="3" customFormat="1" ht="13.5" customHeight="1">
      <c r="A139" s="38"/>
      <c r="B139" s="155"/>
      <c r="C139" s="35"/>
      <c r="D139" s="35"/>
      <c r="E139" s="155"/>
      <c r="F139" s="35"/>
      <c r="G139" s="155"/>
      <c r="H139" s="155"/>
      <c r="I139" s="155"/>
      <c r="J139" s="155"/>
      <c r="K139" s="155"/>
      <c r="L139" s="155"/>
      <c r="M139" s="155"/>
    </row>
    <row r="140" spans="1:13" s="3" customFormat="1" ht="13.5" customHeight="1">
      <c r="A140" s="38"/>
      <c r="B140" s="155"/>
      <c r="C140" s="155" t="s">
        <v>245</v>
      </c>
      <c r="D140" s="35" t="s">
        <v>479</v>
      </c>
      <c r="E140" s="155"/>
      <c r="F140" s="214" t="s">
        <v>495</v>
      </c>
      <c r="G140" s="155"/>
      <c r="H140" s="155"/>
      <c r="I140" s="155"/>
      <c r="J140" s="155"/>
      <c r="K140" s="155"/>
      <c r="L140" s="155"/>
      <c r="M140" s="155"/>
    </row>
    <row r="141" spans="1:13" s="3" customFormat="1" ht="13.5" customHeight="1">
      <c r="A141" s="38"/>
      <c r="B141" s="155"/>
      <c r="C141" s="35"/>
      <c r="D141" s="35" t="s">
        <v>481</v>
      </c>
      <c r="E141" s="155"/>
      <c r="F141" s="258" t="s">
        <v>496</v>
      </c>
      <c r="G141" s="260"/>
      <c r="H141" s="260"/>
      <c r="I141" s="260"/>
      <c r="J141" s="260"/>
      <c r="K141" s="260"/>
      <c r="L141" s="260"/>
      <c r="M141" s="217"/>
    </row>
    <row r="142" spans="1:13" s="3" customFormat="1" ht="12.75">
      <c r="A142" s="38"/>
      <c r="B142" s="155"/>
      <c r="C142" s="35"/>
      <c r="D142" s="35"/>
      <c r="E142" s="155"/>
      <c r="F142" s="260"/>
      <c r="G142" s="260"/>
      <c r="H142" s="260"/>
      <c r="I142" s="260"/>
      <c r="J142" s="260"/>
      <c r="K142" s="260"/>
      <c r="L142" s="260"/>
      <c r="M142" s="217"/>
    </row>
    <row r="143" spans="1:13" s="3" customFormat="1" ht="12">
      <c r="A143" s="96"/>
      <c r="B143" s="155"/>
      <c r="C143" s="35"/>
      <c r="D143" s="35" t="s">
        <v>483</v>
      </c>
      <c r="E143" s="155"/>
      <c r="F143" s="35" t="s">
        <v>497</v>
      </c>
      <c r="G143" s="155"/>
      <c r="H143" s="155"/>
      <c r="I143" s="155"/>
      <c r="J143" s="155"/>
      <c r="K143" s="155"/>
      <c r="L143" s="155"/>
      <c r="M143" s="155"/>
    </row>
    <row r="144" spans="1:13" s="3" customFormat="1" ht="12">
      <c r="A144" s="38"/>
      <c r="B144" s="155"/>
      <c r="C144" s="35"/>
      <c r="D144" s="35"/>
      <c r="E144" s="155"/>
      <c r="F144" s="35"/>
      <c r="G144" s="155"/>
      <c r="H144" s="155"/>
      <c r="I144" s="155"/>
      <c r="J144" s="155"/>
      <c r="K144" s="155"/>
      <c r="L144" s="155"/>
      <c r="M144" s="155"/>
    </row>
    <row r="145" spans="1:13" s="3" customFormat="1" ht="12">
      <c r="A145" s="38"/>
      <c r="B145" s="214" t="s">
        <v>498</v>
      </c>
      <c r="C145" s="35"/>
      <c r="D145" s="35"/>
      <c r="E145" s="155"/>
      <c r="F145" s="35"/>
      <c r="G145" s="155"/>
      <c r="H145" s="155"/>
      <c r="I145" s="155"/>
      <c r="J145" s="155"/>
      <c r="K145" s="155"/>
      <c r="L145" s="155"/>
      <c r="M145" s="155"/>
    </row>
    <row r="146" spans="1:13" s="3" customFormat="1" ht="12">
      <c r="A146" s="96"/>
      <c r="B146" s="155"/>
      <c r="C146" s="35"/>
      <c r="D146" s="35"/>
      <c r="E146" s="155"/>
      <c r="F146" s="35"/>
      <c r="G146" s="155"/>
      <c r="H146" s="155"/>
      <c r="I146" s="155"/>
      <c r="J146" s="155"/>
      <c r="K146" s="155"/>
      <c r="L146" s="155"/>
      <c r="M146" s="155"/>
    </row>
    <row r="147" spans="1:13" s="3" customFormat="1" ht="12">
      <c r="A147" s="96" t="s">
        <v>343</v>
      </c>
      <c r="B147" s="98" t="s">
        <v>255</v>
      </c>
      <c r="C147" s="35"/>
      <c r="D147" s="35"/>
      <c r="E147" s="35"/>
      <c r="F147" s="35"/>
      <c r="G147" s="35"/>
      <c r="H147" s="35"/>
      <c r="I147" s="155"/>
      <c r="J147" s="155"/>
      <c r="K147" s="155"/>
      <c r="L147" s="155"/>
      <c r="M147" s="155"/>
    </row>
    <row r="148" spans="1:13" s="3" customFormat="1" ht="12">
      <c r="A148" s="38"/>
      <c r="B148" s="35" t="s">
        <v>256</v>
      </c>
      <c r="C148" s="35"/>
      <c r="D148" s="35"/>
      <c r="E148" s="35"/>
      <c r="F148" s="35"/>
      <c r="G148" s="35"/>
      <c r="H148" s="35"/>
      <c r="I148" s="155"/>
      <c r="J148" s="155"/>
      <c r="K148" s="155"/>
      <c r="L148" s="155"/>
      <c r="M148" s="155"/>
    </row>
    <row r="149" spans="1:13" s="3" customFormat="1" ht="12">
      <c r="A149" s="38"/>
      <c r="B149" s="35"/>
      <c r="C149" s="35"/>
      <c r="D149" s="35"/>
      <c r="E149" s="35"/>
      <c r="F149" s="35"/>
      <c r="G149" s="35"/>
      <c r="H149" s="35"/>
      <c r="I149" s="155"/>
      <c r="J149" s="155"/>
      <c r="K149" s="155"/>
      <c r="L149" s="155"/>
      <c r="M149" s="155"/>
    </row>
    <row r="150" spans="1:13" s="3" customFormat="1" ht="12">
      <c r="A150" s="96" t="s">
        <v>344</v>
      </c>
      <c r="B150" s="98" t="s">
        <v>257</v>
      </c>
      <c r="C150" s="35"/>
      <c r="D150" s="35"/>
      <c r="E150" s="35"/>
      <c r="F150" s="35"/>
      <c r="G150" s="35"/>
      <c r="H150" s="35"/>
      <c r="I150" s="155"/>
      <c r="J150" s="155"/>
      <c r="K150" s="155"/>
      <c r="L150" s="155"/>
      <c r="M150" s="155"/>
    </row>
    <row r="151" spans="1:13" s="3" customFormat="1" ht="12">
      <c r="A151" s="38"/>
      <c r="B151" s="35" t="s">
        <v>249</v>
      </c>
      <c r="C151" s="35"/>
      <c r="D151" s="35"/>
      <c r="E151" s="35"/>
      <c r="F151" s="35"/>
      <c r="G151" s="35"/>
      <c r="H151" s="35"/>
      <c r="I151" s="155"/>
      <c r="J151" s="155"/>
      <c r="K151" s="155"/>
      <c r="L151" s="155"/>
      <c r="M151" s="155"/>
    </row>
    <row r="152" spans="1:13" s="3" customFormat="1" ht="12">
      <c r="A152" s="38"/>
      <c r="B152" s="35"/>
      <c r="C152" s="35"/>
      <c r="D152" s="35"/>
      <c r="E152" s="35"/>
      <c r="F152" s="35"/>
      <c r="G152" s="35"/>
      <c r="H152" s="35"/>
      <c r="I152" s="35"/>
      <c r="J152" s="35"/>
      <c r="K152" s="35"/>
      <c r="L152" s="35"/>
      <c r="M152" s="35"/>
    </row>
    <row r="153" spans="1:13" s="3" customFormat="1" ht="12">
      <c r="A153" s="96" t="s">
        <v>345</v>
      </c>
      <c r="B153" s="98" t="s">
        <v>340</v>
      </c>
      <c r="C153" s="35"/>
      <c r="D153" s="35"/>
      <c r="E153" s="35"/>
      <c r="F153" s="35"/>
      <c r="G153" s="35"/>
      <c r="H153" s="35"/>
      <c r="I153" s="35"/>
      <c r="J153" s="35"/>
      <c r="K153" s="35"/>
      <c r="L153" s="35"/>
      <c r="M153" s="35"/>
    </row>
    <row r="154" spans="1:13" s="3" customFormat="1" ht="12">
      <c r="A154" s="38"/>
      <c r="B154" s="35" t="s">
        <v>132</v>
      </c>
      <c r="C154" s="35"/>
      <c r="D154" s="35"/>
      <c r="E154" s="35"/>
      <c r="F154" s="35"/>
      <c r="G154" s="35"/>
      <c r="H154" s="35"/>
      <c r="I154" s="35"/>
      <c r="J154" s="35"/>
      <c r="K154" s="35"/>
      <c r="L154" s="35"/>
      <c r="M154" s="35"/>
    </row>
    <row r="155" spans="1:13" s="3" customFormat="1" ht="12">
      <c r="A155" s="38"/>
      <c r="B155" s="35"/>
      <c r="C155" s="35"/>
      <c r="D155" s="35"/>
      <c r="E155" s="35"/>
      <c r="F155" s="35"/>
      <c r="G155" s="35"/>
      <c r="H155" s="35"/>
      <c r="I155" s="35"/>
      <c r="J155" s="35"/>
      <c r="K155" s="35"/>
      <c r="L155" s="35"/>
      <c r="M155" s="35"/>
    </row>
    <row r="156" spans="1:13" s="3" customFormat="1" ht="12">
      <c r="A156" s="96" t="s">
        <v>346</v>
      </c>
      <c r="B156" s="98" t="s">
        <v>137</v>
      </c>
      <c r="C156" s="35"/>
      <c r="D156" s="35"/>
      <c r="E156" s="35"/>
      <c r="F156" s="35"/>
      <c r="G156" s="35"/>
      <c r="H156" s="35"/>
      <c r="I156" s="35"/>
      <c r="J156" s="35"/>
      <c r="K156" s="35"/>
      <c r="L156" s="35"/>
      <c r="M156" s="35"/>
    </row>
    <row r="157" spans="1:13" s="3" customFormat="1" ht="12">
      <c r="A157" s="34"/>
      <c r="B157" s="35"/>
      <c r="C157" s="35"/>
      <c r="D157" s="35"/>
      <c r="E157" s="35"/>
      <c r="G157" s="27" t="s">
        <v>55</v>
      </c>
      <c r="H157" s="27" t="s">
        <v>59</v>
      </c>
      <c r="I157" s="23"/>
      <c r="J157" s="27" t="s">
        <v>60</v>
      </c>
      <c r="K157" s="27" t="s">
        <v>59</v>
      </c>
      <c r="L157" s="35"/>
      <c r="M157" s="35"/>
    </row>
    <row r="158" spans="1:13" s="3" customFormat="1" ht="12">
      <c r="A158" s="34"/>
      <c r="B158" s="35"/>
      <c r="C158" s="35"/>
      <c r="D158" s="35"/>
      <c r="E158" s="35"/>
      <c r="G158" s="27" t="s">
        <v>61</v>
      </c>
      <c r="H158" s="27" t="s">
        <v>62</v>
      </c>
      <c r="I158" s="23"/>
      <c r="J158" s="27" t="s">
        <v>61</v>
      </c>
      <c r="K158" s="27" t="s">
        <v>63</v>
      </c>
      <c r="L158" s="35"/>
      <c r="M158" s="35"/>
    </row>
    <row r="159" spans="1:13" s="3" customFormat="1" ht="12">
      <c r="A159" s="34"/>
      <c r="B159" s="35"/>
      <c r="C159" s="35"/>
      <c r="D159" s="35"/>
      <c r="E159" s="35"/>
      <c r="G159" s="27" t="s">
        <v>64</v>
      </c>
      <c r="H159" s="27" t="s">
        <v>64</v>
      </c>
      <c r="I159" s="23"/>
      <c r="J159" s="27" t="s">
        <v>65</v>
      </c>
      <c r="K159" s="27" t="s">
        <v>516</v>
      </c>
      <c r="L159" s="35"/>
      <c r="M159" s="35"/>
    </row>
    <row r="160" spans="1:13" s="3" customFormat="1" ht="12">
      <c r="A160" s="34"/>
      <c r="B160" s="35"/>
      <c r="C160" s="35"/>
      <c r="D160" s="35"/>
      <c r="E160" s="35"/>
      <c r="G160" s="76">
        <v>38929</v>
      </c>
      <c r="H160" s="76">
        <v>38564</v>
      </c>
      <c r="I160" s="51"/>
      <c r="J160" s="76">
        <v>38929</v>
      </c>
      <c r="K160" s="76">
        <v>38564</v>
      </c>
      <c r="L160" s="35"/>
      <c r="M160" s="35"/>
    </row>
    <row r="161" spans="1:13" s="3" customFormat="1" ht="12">
      <c r="A161" s="34"/>
      <c r="B161" s="34" t="s">
        <v>133</v>
      </c>
      <c r="C161" s="98" t="s">
        <v>134</v>
      </c>
      <c r="D161" s="35"/>
      <c r="E161" s="35"/>
      <c r="G161" s="2"/>
      <c r="H161" s="2"/>
      <c r="I161" s="23"/>
      <c r="J161" s="2"/>
      <c r="K161" s="2"/>
      <c r="L161" s="35"/>
      <c r="M161" s="35"/>
    </row>
    <row r="162" spans="1:13" s="3" customFormat="1" ht="27" customHeight="1">
      <c r="A162" s="34"/>
      <c r="B162" s="35"/>
      <c r="C162" s="359" t="s">
        <v>508</v>
      </c>
      <c r="D162" s="359"/>
      <c r="E162" s="359"/>
      <c r="G162" s="74">
        <f>'Income St'!C43</f>
        <v>73.74899999999852</v>
      </c>
      <c r="H162" s="72">
        <f>+'Income St'!D43</f>
        <v>369.7570000000014</v>
      </c>
      <c r="I162" s="73"/>
      <c r="J162" s="74">
        <f>'Income St'!F43</f>
        <v>-384.983000000001</v>
      </c>
      <c r="K162" s="72">
        <f>+'Income St'!G43</f>
        <v>831.479</v>
      </c>
      <c r="L162" s="35"/>
      <c r="M162" s="35"/>
    </row>
    <row r="163" spans="1:13" s="3" customFormat="1" ht="26.25" customHeight="1">
      <c r="A163" s="34"/>
      <c r="B163" s="35"/>
      <c r="C163" s="359" t="s">
        <v>163</v>
      </c>
      <c r="D163" s="359"/>
      <c r="E163" s="359"/>
      <c r="F163" s="355"/>
      <c r="G163" s="74">
        <f>ROUND(+Reference!F26/1000,0)</f>
        <v>225000</v>
      </c>
      <c r="H163" s="67">
        <v>61314</v>
      </c>
      <c r="I163" s="73"/>
      <c r="J163" s="74">
        <f>ROUND(+Reference!L32/1000,0)</f>
        <v>225000</v>
      </c>
      <c r="K163" s="67">
        <v>50050</v>
      </c>
      <c r="L163" s="35"/>
      <c r="M163" s="35"/>
    </row>
    <row r="164" spans="1:13" s="3" customFormat="1" ht="27" customHeight="1">
      <c r="A164" s="34"/>
      <c r="B164" s="35"/>
      <c r="C164" s="359" t="s">
        <v>152</v>
      </c>
      <c r="D164" s="359"/>
      <c r="E164" s="359"/>
      <c r="G164" s="75">
        <f>+G162/G163*100</f>
        <v>0.03277733333333268</v>
      </c>
      <c r="H164" s="148">
        <f>+H162/H163*100</f>
        <v>0.6030547672635963</v>
      </c>
      <c r="I164" s="73"/>
      <c r="J164" s="75">
        <f>+J162/J163*100</f>
        <v>-0.171103555555556</v>
      </c>
      <c r="K164" s="148">
        <f>+K162/K163*100</f>
        <v>1.6612967032967034</v>
      </c>
      <c r="L164" s="35"/>
      <c r="M164" s="35"/>
    </row>
    <row r="165" spans="1:13" s="3" customFormat="1" ht="12">
      <c r="A165" s="34"/>
      <c r="B165" s="35"/>
      <c r="C165" s="35"/>
      <c r="D165" s="35"/>
      <c r="E165" s="35"/>
      <c r="G165" s="35"/>
      <c r="H165" s="35"/>
      <c r="I165" s="35"/>
      <c r="J165" s="35"/>
      <c r="K165" s="35"/>
      <c r="L165" s="35"/>
      <c r="M165" s="35"/>
    </row>
    <row r="166" spans="1:13" s="3" customFormat="1" ht="12">
      <c r="A166" s="34"/>
      <c r="B166" s="35"/>
      <c r="C166" s="35"/>
      <c r="D166" s="35"/>
      <c r="E166" s="35"/>
      <c r="G166" s="35"/>
      <c r="H166" s="35"/>
      <c r="I166" s="35"/>
      <c r="J166" s="35"/>
      <c r="K166" s="35"/>
      <c r="L166" s="35"/>
      <c r="M166" s="35"/>
    </row>
    <row r="167" spans="1:13" s="3" customFormat="1" ht="12">
      <c r="A167" s="34"/>
      <c r="B167" s="34" t="s">
        <v>135</v>
      </c>
      <c r="C167" s="98" t="s">
        <v>136</v>
      </c>
      <c r="D167" s="35"/>
      <c r="E167" s="35"/>
      <c r="G167" s="100"/>
      <c r="H167" s="101"/>
      <c r="I167" s="101"/>
      <c r="J167" s="100"/>
      <c r="K167" s="101"/>
      <c r="L167" s="35"/>
      <c r="M167" s="35"/>
    </row>
    <row r="168" spans="1:13" s="3" customFormat="1" ht="27" customHeight="1">
      <c r="A168" s="34"/>
      <c r="B168" s="35"/>
      <c r="C168" s="359" t="s">
        <v>508</v>
      </c>
      <c r="D168" s="359"/>
      <c r="E168" s="359"/>
      <c r="G168" s="74">
        <f>+G162</f>
        <v>73.74899999999852</v>
      </c>
      <c r="H168" s="72">
        <f>+H162</f>
        <v>369.7570000000014</v>
      </c>
      <c r="I168" s="73"/>
      <c r="J168" s="74">
        <f>+J162</f>
        <v>-384.983000000001</v>
      </c>
      <c r="K168" s="72">
        <f>+K162</f>
        <v>831.479</v>
      </c>
      <c r="L168" s="35"/>
      <c r="M168" s="35"/>
    </row>
    <row r="169" spans="1:13" s="3" customFormat="1" ht="28.5" customHeight="1">
      <c r="A169" s="34"/>
      <c r="B169" s="35"/>
      <c r="C169" s="359" t="s">
        <v>163</v>
      </c>
      <c r="D169" s="359"/>
      <c r="E169" s="359"/>
      <c r="F169" s="355"/>
      <c r="G169" s="74">
        <f>+G163</f>
        <v>225000</v>
      </c>
      <c r="H169" s="67">
        <f>+H163</f>
        <v>61314</v>
      </c>
      <c r="I169" s="73"/>
      <c r="J169" s="74">
        <f>+J163</f>
        <v>225000</v>
      </c>
      <c r="K169" s="67">
        <f>+K163</f>
        <v>50050</v>
      </c>
      <c r="L169" s="35"/>
      <c r="M169" s="35"/>
    </row>
    <row r="170" spans="1:13" s="3" customFormat="1" ht="12">
      <c r="A170" s="34"/>
      <c r="B170" s="35"/>
      <c r="C170" s="106" t="s">
        <v>348</v>
      </c>
      <c r="D170" s="156"/>
      <c r="E170" s="156"/>
      <c r="G170" s="74"/>
      <c r="H170" s="67"/>
      <c r="I170" s="73"/>
      <c r="J170" s="74"/>
      <c r="K170" s="67"/>
      <c r="L170" s="35"/>
      <c r="M170" s="35"/>
    </row>
    <row r="171" spans="1:13" s="3" customFormat="1" ht="12">
      <c r="A171" s="34"/>
      <c r="B171" s="35"/>
      <c r="C171" s="359" t="s">
        <v>349</v>
      </c>
      <c r="D171" s="355"/>
      <c r="E171" s="355"/>
      <c r="F171" s="355"/>
      <c r="G171" s="74"/>
      <c r="H171" s="67"/>
      <c r="I171" s="73"/>
      <c r="J171" s="74"/>
      <c r="K171" s="67"/>
      <c r="L171" s="35"/>
      <c r="M171" s="35"/>
    </row>
    <row r="172" spans="1:13" s="3" customFormat="1" ht="14.25" customHeight="1">
      <c r="A172" s="34"/>
      <c r="B172" s="35"/>
      <c r="C172" s="355"/>
      <c r="D172" s="355"/>
      <c r="E172" s="355"/>
      <c r="F172" s="355"/>
      <c r="G172" s="74">
        <v>22500</v>
      </c>
      <c r="H172" s="67">
        <v>0</v>
      </c>
      <c r="I172" s="73"/>
      <c r="J172" s="74">
        <v>22500</v>
      </c>
      <c r="K172" s="67">
        <v>0</v>
      </c>
      <c r="L172" s="35"/>
      <c r="M172" s="35"/>
    </row>
    <row r="173" spans="1:13" s="3" customFormat="1" ht="25.5" customHeight="1">
      <c r="A173" s="34"/>
      <c r="B173" s="35"/>
      <c r="C173" s="355" t="s">
        <v>350</v>
      </c>
      <c r="D173" s="355"/>
      <c r="E173" s="355"/>
      <c r="F173" s="355"/>
      <c r="G173" s="163">
        <f>SUM(G169:G172)</f>
        <v>247500</v>
      </c>
      <c r="H173" s="164">
        <f>SUM(H169:H172)</f>
        <v>61314</v>
      </c>
      <c r="I173" s="73"/>
      <c r="J173" s="163">
        <f>SUM(J169:J172)</f>
        <v>247500</v>
      </c>
      <c r="K173" s="164">
        <f>SUM(K169:K172)</f>
        <v>50050</v>
      </c>
      <c r="L173" s="35"/>
      <c r="M173" s="35"/>
    </row>
    <row r="174" spans="1:13" s="3" customFormat="1" ht="30.75" customHeight="1">
      <c r="A174" s="34"/>
      <c r="B174" s="35"/>
      <c r="C174" s="359" t="s">
        <v>152</v>
      </c>
      <c r="D174" s="359"/>
      <c r="E174" s="359"/>
      <c r="G174" s="75">
        <f>+G168/G173*100</f>
        <v>0.029797575757575162</v>
      </c>
      <c r="H174" s="148">
        <f>+H168/H173*100</f>
        <v>0.6030547672635963</v>
      </c>
      <c r="I174" s="73"/>
      <c r="J174" s="75">
        <f>+J168/J173*100</f>
        <v>-0.15554868686868728</v>
      </c>
      <c r="K174" s="148">
        <f>+K168/K173*100</f>
        <v>1.6612967032967034</v>
      </c>
      <c r="L174" s="35"/>
      <c r="M174" s="35"/>
    </row>
    <row r="175" spans="1:13" s="3" customFormat="1" ht="12">
      <c r="A175" s="34"/>
      <c r="B175" s="34"/>
      <c r="C175" s="35"/>
      <c r="D175" s="35"/>
      <c r="E175" s="35"/>
      <c r="G175" s="100"/>
      <c r="H175" s="101"/>
      <c r="I175" s="101"/>
      <c r="J175" s="100"/>
      <c r="K175" s="101"/>
      <c r="L175" s="35"/>
      <c r="M175" s="35"/>
    </row>
    <row r="176" spans="1:14" s="3" customFormat="1" ht="12">
      <c r="A176" s="34"/>
      <c r="B176" s="34"/>
      <c r="C176" s="287" t="s">
        <v>514</v>
      </c>
      <c r="D176" s="275"/>
      <c r="E176" s="275"/>
      <c r="F176" s="275"/>
      <c r="G176" s="275"/>
      <c r="H176" s="275"/>
      <c r="I176" s="275"/>
      <c r="J176" s="275"/>
      <c r="K176" s="275"/>
      <c r="L176" s="275"/>
      <c r="M176" s="275"/>
      <c r="N176" s="275"/>
    </row>
    <row r="177" spans="1:14" s="3" customFormat="1" ht="12">
      <c r="A177" s="34"/>
      <c r="B177" s="34"/>
      <c r="C177" s="275"/>
      <c r="D177" s="275"/>
      <c r="E177" s="275"/>
      <c r="F177" s="275"/>
      <c r="G177" s="275"/>
      <c r="H177" s="275"/>
      <c r="I177" s="275"/>
      <c r="J177" s="275"/>
      <c r="K177" s="275"/>
      <c r="L177" s="275"/>
      <c r="M177" s="275"/>
      <c r="N177" s="275"/>
    </row>
    <row r="178" spans="1:13" s="3" customFormat="1" ht="12">
      <c r="A178" s="34"/>
      <c r="B178" s="35"/>
      <c r="C178" s="35"/>
      <c r="D178" s="35"/>
      <c r="E178" s="35"/>
      <c r="F178" s="35"/>
      <c r="G178" s="35"/>
      <c r="H178" s="35"/>
      <c r="I178" s="35"/>
      <c r="J178" s="35"/>
      <c r="K178" s="35"/>
      <c r="L178" s="35"/>
      <c r="M178" s="35"/>
    </row>
    <row r="179" spans="1:2" s="3" customFormat="1" ht="12">
      <c r="A179" s="102" t="s">
        <v>347</v>
      </c>
      <c r="B179" s="24" t="s">
        <v>354</v>
      </c>
    </row>
    <row r="180" spans="1:13" s="3" customFormat="1" ht="12">
      <c r="A180" s="34"/>
      <c r="B180" s="308" t="s">
        <v>360</v>
      </c>
      <c r="C180" s="345"/>
      <c r="D180" s="345"/>
      <c r="E180" s="345"/>
      <c r="F180" s="345"/>
      <c r="G180" s="345"/>
      <c r="H180" s="345"/>
      <c r="I180" s="345"/>
      <c r="J180" s="345"/>
      <c r="K180" s="345"/>
      <c r="L180" s="345"/>
      <c r="M180" s="345"/>
    </row>
    <row r="181" spans="2:13" ht="12">
      <c r="B181" s="345"/>
      <c r="C181" s="345"/>
      <c r="D181" s="345"/>
      <c r="E181" s="345"/>
      <c r="F181" s="345"/>
      <c r="G181" s="345"/>
      <c r="H181" s="345"/>
      <c r="I181" s="345"/>
      <c r="J181" s="345"/>
      <c r="K181" s="345"/>
      <c r="L181" s="345"/>
      <c r="M181" s="345"/>
    </row>
    <row r="182" spans="2:3" ht="12">
      <c r="B182" s="159"/>
      <c r="C182" s="159"/>
    </row>
    <row r="183" spans="2:3" ht="12">
      <c r="B183" s="159"/>
      <c r="C183" s="159"/>
    </row>
    <row r="184" spans="2:3" ht="12">
      <c r="B184" s="159"/>
      <c r="C184" s="159"/>
    </row>
    <row r="185" spans="2:3" ht="12">
      <c r="B185" s="159"/>
      <c r="C185" s="159"/>
    </row>
    <row r="186" spans="2:3" ht="12">
      <c r="B186" s="159"/>
      <c r="C186" s="159"/>
    </row>
    <row r="201" spans="1:21" s="3" customFormat="1" ht="12.75">
      <c r="A201" s="34"/>
      <c r="B201" s="35"/>
      <c r="C201" s="35"/>
      <c r="D201" s="35"/>
      <c r="E201" s="35"/>
      <c r="F201" s="35"/>
      <c r="G201" s="35"/>
      <c r="H201" s="35"/>
      <c r="I201" s="35"/>
      <c r="J201" s="35"/>
      <c r="K201" s="35"/>
      <c r="N201"/>
      <c r="O201"/>
      <c r="P201"/>
      <c r="Q201"/>
      <c r="R201"/>
      <c r="S201"/>
      <c r="T201"/>
      <c r="U201"/>
    </row>
    <row r="202" spans="1:21" s="3" customFormat="1" ht="12.75">
      <c r="A202" s="34"/>
      <c r="B202" s="35"/>
      <c r="C202" s="35"/>
      <c r="D202" s="35"/>
      <c r="E202" s="35"/>
      <c r="F202" s="35"/>
      <c r="G202" s="35"/>
      <c r="H202" s="35"/>
      <c r="I202" s="35"/>
      <c r="J202" s="35"/>
      <c r="K202" s="35"/>
      <c r="N202"/>
      <c r="O202"/>
      <c r="P202"/>
      <c r="Q202"/>
      <c r="R202"/>
      <c r="S202"/>
      <c r="T202"/>
      <c r="U202"/>
    </row>
    <row r="203" spans="14:21" s="3" customFormat="1" ht="12.75">
      <c r="N203"/>
      <c r="O203"/>
      <c r="P203"/>
      <c r="Q203"/>
      <c r="R203"/>
      <c r="S203"/>
      <c r="T203"/>
      <c r="U203"/>
    </row>
    <row r="204" spans="14:21" s="3" customFormat="1" ht="12.75">
      <c r="N204"/>
      <c r="O204"/>
      <c r="P204"/>
      <c r="Q204"/>
      <c r="R204"/>
      <c r="S204"/>
      <c r="T204"/>
      <c r="U204"/>
    </row>
    <row r="205" spans="14:21" s="3" customFormat="1" ht="12.75">
      <c r="N205"/>
      <c r="O205"/>
      <c r="P205"/>
      <c r="Q205"/>
      <c r="R205"/>
      <c r="S205"/>
      <c r="T205"/>
      <c r="U205"/>
    </row>
    <row r="206" spans="14:21" s="3" customFormat="1" ht="12.75">
      <c r="N206"/>
      <c r="O206"/>
      <c r="P206"/>
      <c r="Q206"/>
      <c r="R206"/>
      <c r="S206"/>
      <c r="T206"/>
      <c r="U206"/>
    </row>
    <row r="207" spans="14:21" s="3" customFormat="1" ht="12.75">
      <c r="N207"/>
      <c r="O207"/>
      <c r="P207"/>
      <c r="Q207"/>
      <c r="R207"/>
      <c r="S207"/>
      <c r="T207"/>
      <c r="U207"/>
    </row>
    <row r="208" spans="14:21" s="3" customFormat="1" ht="12.75">
      <c r="N208"/>
      <c r="O208"/>
      <c r="P208"/>
      <c r="Q208"/>
      <c r="R208"/>
      <c r="S208"/>
      <c r="T208"/>
      <c r="U208"/>
    </row>
    <row r="209" spans="14:21" s="3" customFormat="1" ht="12.75">
      <c r="N209"/>
      <c r="O209"/>
      <c r="P209"/>
      <c r="Q209"/>
      <c r="R209"/>
      <c r="S209"/>
      <c r="T209"/>
      <c r="U209"/>
    </row>
    <row r="210" spans="14:21" s="3" customFormat="1" ht="12.75">
      <c r="N210"/>
      <c r="O210"/>
      <c r="P210"/>
      <c r="Q210"/>
      <c r="R210"/>
      <c r="S210"/>
      <c r="T210"/>
      <c r="U210"/>
    </row>
    <row r="211" spans="14:21" s="3" customFormat="1" ht="12.75">
      <c r="N211"/>
      <c r="O211"/>
      <c r="P211"/>
      <c r="Q211"/>
      <c r="R211"/>
      <c r="S211"/>
      <c r="T211"/>
      <c r="U211"/>
    </row>
    <row r="212" s="3" customFormat="1" ht="12"/>
    <row r="213" s="3" customFormat="1" ht="12"/>
    <row r="214" s="3" customFormat="1" ht="12"/>
    <row r="215" s="3" customFormat="1" ht="12"/>
    <row r="216" s="3" customFormat="1" ht="12"/>
    <row r="217" s="3" customFormat="1" ht="12"/>
    <row r="218" s="3" customFormat="1" ht="12"/>
    <row r="219" s="3" customFormat="1" ht="12"/>
    <row r="220" s="3" customFormat="1" ht="12"/>
    <row r="221" s="3" customFormat="1" ht="12"/>
    <row r="222" s="3" customFormat="1" ht="12"/>
    <row r="223" s="3" customFormat="1" ht="12"/>
    <row r="224" s="3" customFormat="1" ht="12"/>
    <row r="225" s="3" customFormat="1" ht="12"/>
    <row r="226" s="3" customFormat="1" ht="12"/>
    <row r="227" s="3" customFormat="1" ht="12"/>
    <row r="228" s="3" customFormat="1" ht="12"/>
    <row r="229" s="3" customFormat="1" ht="12"/>
    <row r="230" s="3" customFormat="1" ht="12"/>
    <row r="231" s="3" customFormat="1" ht="12"/>
    <row r="232" s="3" customFormat="1" ht="12"/>
    <row r="233" s="3" customFormat="1" ht="12"/>
    <row r="234" s="3" customFormat="1" ht="12"/>
    <row r="235" s="3" customFormat="1" ht="12"/>
    <row r="236" s="3" customFormat="1" ht="12"/>
    <row r="237" s="3" customFormat="1" ht="12"/>
    <row r="238" s="3" customFormat="1" ht="12"/>
    <row r="239" s="3" customFormat="1" ht="12"/>
    <row r="240" s="3" customFormat="1" ht="12"/>
    <row r="241" s="3" customFormat="1" ht="12"/>
    <row r="242" s="3" customFormat="1" ht="12"/>
    <row r="243" s="3" customFormat="1" ht="12"/>
    <row r="244" s="3" customFormat="1" ht="12"/>
    <row r="245" s="3" customFormat="1" ht="12"/>
    <row r="246" s="3" customFormat="1" ht="12"/>
    <row r="247" s="3" customFormat="1" ht="12"/>
    <row r="248" s="3" customFormat="1" ht="12"/>
  </sheetData>
  <mergeCells count="40">
    <mergeCell ref="C176:N177"/>
    <mergeCell ref="C123:M126"/>
    <mergeCell ref="C171:F172"/>
    <mergeCell ref="B73:M74"/>
    <mergeCell ref="C101:M103"/>
    <mergeCell ref="B90:L90"/>
    <mergeCell ref="B41:M42"/>
    <mergeCell ref="F141:L142"/>
    <mergeCell ref="B180:M181"/>
    <mergeCell ref="B63:M64"/>
    <mergeCell ref="C164:E164"/>
    <mergeCell ref="B70:M70"/>
    <mergeCell ref="C162:E162"/>
    <mergeCell ref="C168:E168"/>
    <mergeCell ref="C174:E174"/>
    <mergeCell ref="B98:M100"/>
    <mergeCell ref="B38:M38"/>
    <mergeCell ref="B39:M39"/>
    <mergeCell ref="C173:F173"/>
    <mergeCell ref="B48:M48"/>
    <mergeCell ref="B67:M67"/>
    <mergeCell ref="B57:M59"/>
    <mergeCell ref="C169:F169"/>
    <mergeCell ref="C163:F163"/>
    <mergeCell ref="C128:M131"/>
    <mergeCell ref="C133:M134"/>
    <mergeCell ref="A1:M1"/>
    <mergeCell ref="A2:M2"/>
    <mergeCell ref="A3:M3"/>
    <mergeCell ref="A4:M4"/>
    <mergeCell ref="B26:M26"/>
    <mergeCell ref="B60:M61"/>
    <mergeCell ref="A5:M5"/>
    <mergeCell ref="B14:M15"/>
    <mergeCell ref="B18:M20"/>
    <mergeCell ref="B21:M24"/>
    <mergeCell ref="B11:M12"/>
    <mergeCell ref="B33:M34"/>
    <mergeCell ref="B35:M36"/>
    <mergeCell ref="B37:M37"/>
  </mergeCells>
  <printOptions/>
  <pageMargins left="0.8" right="0.18" top="0.7874015748031497" bottom="0.7874015748031497" header="0.5118110236220472" footer="0.5118110236220472"/>
  <pageSetup horizontalDpi="600" verticalDpi="600" orientation="portrait" scale="75" r:id="rId1"/>
  <rowBreaks count="2" manualBreakCount="2">
    <brk id="67" max="12" man="1"/>
    <brk id="126" max="12" man="1"/>
  </rowBreaks>
</worksheet>
</file>

<file path=xl/worksheets/sheet9.xml><?xml version="1.0" encoding="utf-8"?>
<worksheet xmlns="http://schemas.openxmlformats.org/spreadsheetml/2006/main" xmlns:r="http://schemas.openxmlformats.org/officeDocument/2006/relationships">
  <dimension ref="A1:N59"/>
  <sheetViews>
    <sheetView workbookViewId="0" topLeftCell="A3">
      <selection activeCell="L32" sqref="L32"/>
    </sheetView>
  </sheetViews>
  <sheetFormatPr defaultColWidth="9.140625" defaultRowHeight="12.75"/>
  <cols>
    <col min="1" max="1" width="9.7109375" style="0" bestFit="1" customWidth="1"/>
    <col min="2" max="2" width="16.421875" style="0" bestFit="1" customWidth="1"/>
    <col min="3" max="3" width="14.00390625" style="0" bestFit="1" customWidth="1"/>
    <col min="4" max="4" width="13.8515625" style="0" bestFit="1" customWidth="1"/>
    <col min="5" max="5" width="6.7109375" style="0" customWidth="1"/>
    <col min="6" max="6" width="14.57421875" style="0" bestFit="1" customWidth="1"/>
    <col min="7" max="7" width="8.140625" style="0" customWidth="1"/>
    <col min="8" max="8" width="5.28125" style="0" customWidth="1"/>
    <col min="9" max="9" width="15.140625" style="0" customWidth="1"/>
    <col min="10" max="10" width="13.8515625" style="0" bestFit="1" customWidth="1"/>
    <col min="11" max="11" width="6.57421875" style="0" customWidth="1"/>
    <col min="12" max="12" width="14.140625" style="0" customWidth="1"/>
  </cols>
  <sheetData>
    <row r="1" spans="1:6" ht="12.75">
      <c r="A1" s="3"/>
      <c r="B1" s="3"/>
      <c r="C1" s="3"/>
      <c r="D1" s="3"/>
      <c r="E1" s="3"/>
      <c r="F1" s="3"/>
    </row>
    <row r="2" spans="1:9" ht="12.75">
      <c r="A2" s="109" t="s">
        <v>225</v>
      </c>
      <c r="B2" s="3"/>
      <c r="C2" s="3"/>
      <c r="D2" s="3"/>
      <c r="E2" s="3"/>
      <c r="F2" s="3"/>
      <c r="I2" s="119" t="s">
        <v>226</v>
      </c>
    </row>
    <row r="3" spans="1:12" ht="12.75">
      <c r="A3" s="116"/>
      <c r="B3" s="1"/>
      <c r="C3" s="5" t="s">
        <v>181</v>
      </c>
      <c r="D3" s="5" t="s">
        <v>182</v>
      </c>
      <c r="E3" s="5" t="s">
        <v>162</v>
      </c>
      <c r="F3" s="5" t="s">
        <v>183</v>
      </c>
      <c r="I3" s="5" t="s">
        <v>181</v>
      </c>
      <c r="J3" s="5" t="s">
        <v>182</v>
      </c>
      <c r="K3" s="5" t="s">
        <v>162</v>
      </c>
      <c r="L3" s="5" t="s">
        <v>183</v>
      </c>
    </row>
    <row r="4" spans="1:12" ht="12.75">
      <c r="A4" s="116">
        <v>38384</v>
      </c>
      <c r="B4" s="1" t="s">
        <v>180</v>
      </c>
      <c r="C4" s="56">
        <v>2</v>
      </c>
      <c r="D4" s="56">
        <f>+C4</f>
        <v>2</v>
      </c>
      <c r="E4" s="56">
        <f>+A5-A4+1</f>
        <v>21</v>
      </c>
      <c r="F4" s="56">
        <f>+E4/$E$8*D4</f>
        <v>0.47191011235955055</v>
      </c>
      <c r="I4" s="120">
        <f>+C4</f>
        <v>2</v>
      </c>
      <c r="J4" s="120">
        <f>+D4</f>
        <v>2</v>
      </c>
      <c r="K4" s="123">
        <f>+A5-A4+1</f>
        <v>21</v>
      </c>
      <c r="L4" s="122">
        <f>+K4/K17*J4</f>
        <v>0.11506849315068493</v>
      </c>
    </row>
    <row r="5" spans="1:12" ht="12.75">
      <c r="A5" s="116">
        <v>38404</v>
      </c>
      <c r="B5" s="1" t="s">
        <v>221</v>
      </c>
      <c r="C5" s="56">
        <v>18</v>
      </c>
      <c r="D5" s="56">
        <f>+C5+D4</f>
        <v>20</v>
      </c>
      <c r="E5" s="56">
        <f>+A6-A5</f>
        <v>7</v>
      </c>
      <c r="F5" s="56">
        <f>+E5/$E$8*D5</f>
        <v>1.5730337078651684</v>
      </c>
      <c r="I5" s="120">
        <f>+C5</f>
        <v>18</v>
      </c>
      <c r="J5" s="120">
        <f>+I5+J4</f>
        <v>20</v>
      </c>
      <c r="K5" s="123">
        <f>+A6-A5</f>
        <v>7</v>
      </c>
      <c r="L5" s="122">
        <f>+K5/K17*J5</f>
        <v>0.3835616438356165</v>
      </c>
    </row>
    <row r="6" spans="1:12" ht="12.75">
      <c r="A6" s="116">
        <v>38411</v>
      </c>
      <c r="B6" s="1" t="s">
        <v>222</v>
      </c>
      <c r="C6" s="56">
        <v>56035096</v>
      </c>
      <c r="D6" s="56">
        <f>+C6+D5</f>
        <v>56035116</v>
      </c>
      <c r="E6" s="56">
        <f>+A7-A6</f>
        <v>61</v>
      </c>
      <c r="F6" s="56">
        <f>+E6/$E$8*D6</f>
        <v>38406090.741573036</v>
      </c>
      <c r="I6" s="120">
        <f>+C6</f>
        <v>56035096</v>
      </c>
      <c r="J6" s="120">
        <f>+I6+J5</f>
        <v>56035116</v>
      </c>
      <c r="K6" s="123">
        <f>+A10-A6</f>
        <v>144</v>
      </c>
      <c r="L6" s="122">
        <f>+K6/K17*J6</f>
        <v>22107004.66849315</v>
      </c>
    </row>
    <row r="7" spans="1:12" ht="12.75">
      <c r="A7" s="116">
        <v>38472</v>
      </c>
      <c r="B7" s="1" t="s">
        <v>223</v>
      </c>
      <c r="C7" s="56">
        <v>0</v>
      </c>
      <c r="D7" s="56">
        <f>+C7+D6</f>
        <v>56035116</v>
      </c>
      <c r="E7" s="56"/>
      <c r="F7" s="56">
        <f>+E7/$E$8*D7</f>
        <v>0</v>
      </c>
      <c r="I7" s="121"/>
      <c r="J7" s="121"/>
      <c r="K7" s="123"/>
      <c r="L7" s="122"/>
    </row>
    <row r="8" spans="1:12" ht="12.75">
      <c r="A8" s="116"/>
      <c r="B8" s="1"/>
      <c r="C8" s="1"/>
      <c r="D8" s="56"/>
      <c r="E8" s="118">
        <f>SUM(E4:E7)</f>
        <v>89</v>
      </c>
      <c r="F8" s="134">
        <f>SUM(F4:F7)</f>
        <v>38406092.78651685</v>
      </c>
      <c r="G8" s="119" t="s">
        <v>352</v>
      </c>
      <c r="H8" s="119"/>
      <c r="I8" s="121"/>
      <c r="J8" s="121"/>
      <c r="K8" s="123"/>
      <c r="L8" s="122"/>
    </row>
    <row r="9" spans="1:12" ht="12.75">
      <c r="A9" s="116">
        <v>38473</v>
      </c>
      <c r="B9" s="1" t="s">
        <v>180</v>
      </c>
      <c r="C9" s="86">
        <f>+D7</f>
        <v>56035116</v>
      </c>
      <c r="D9" s="56">
        <f>+C9</f>
        <v>56035116</v>
      </c>
      <c r="E9" s="83">
        <f>+A10-A9+1</f>
        <v>83</v>
      </c>
      <c r="F9" s="25">
        <f>+E9/E12*D9</f>
        <v>50553419.86956522</v>
      </c>
      <c r="I9" s="121"/>
      <c r="J9" s="121"/>
      <c r="K9" s="123"/>
      <c r="L9" s="122"/>
    </row>
    <row r="10" spans="1:12" ht="12.75">
      <c r="A10" s="116">
        <v>38555</v>
      </c>
      <c r="B10" t="s">
        <v>218</v>
      </c>
      <c r="C10" s="56">
        <v>53964884</v>
      </c>
      <c r="D10" s="86">
        <f>+C10+D9</f>
        <v>110000000</v>
      </c>
      <c r="E10" s="56">
        <f>+A11-A10</f>
        <v>9</v>
      </c>
      <c r="F10" s="56">
        <f>+E10/E12*D10</f>
        <v>10760869.565217393</v>
      </c>
      <c r="I10" s="120">
        <f>+C10</f>
        <v>53964884</v>
      </c>
      <c r="J10" s="120">
        <f>+I10+J6</f>
        <v>110000000</v>
      </c>
      <c r="K10" s="123">
        <f>+A14-A10</f>
        <v>19</v>
      </c>
      <c r="L10" s="122">
        <f>+K10/K17*J10</f>
        <v>5726027.397260274</v>
      </c>
    </row>
    <row r="11" spans="1:12" ht="12.75">
      <c r="A11" s="116">
        <v>38564</v>
      </c>
      <c r="B11" s="1" t="s">
        <v>223</v>
      </c>
      <c r="C11" s="56">
        <v>0</v>
      </c>
      <c r="D11" s="86">
        <f>+C11+D10</f>
        <v>110000000</v>
      </c>
      <c r="E11" s="56"/>
      <c r="F11" s="86"/>
      <c r="I11" s="121"/>
      <c r="J11" s="121"/>
      <c r="K11" s="123"/>
      <c r="L11" s="122"/>
    </row>
    <row r="12" spans="1:12" ht="12.75">
      <c r="A12" s="116"/>
      <c r="C12" s="1"/>
      <c r="D12" s="1"/>
      <c r="E12" s="118">
        <f>SUM(E9:E11)</f>
        <v>92</v>
      </c>
      <c r="F12" s="135">
        <f>SUM(F9:F11)</f>
        <v>61314289.43478261</v>
      </c>
      <c r="G12" s="119" t="s">
        <v>224</v>
      </c>
      <c r="H12" s="119"/>
      <c r="I12" s="121"/>
      <c r="J12" s="121"/>
      <c r="K12" s="123"/>
      <c r="L12" s="122"/>
    </row>
    <row r="13" spans="1:12" ht="12.75">
      <c r="A13" s="116">
        <v>38565</v>
      </c>
      <c r="B13" s="1" t="s">
        <v>180</v>
      </c>
      <c r="C13" s="56">
        <f>+D11</f>
        <v>110000000</v>
      </c>
      <c r="D13" s="86">
        <f>+C13</f>
        <v>110000000</v>
      </c>
      <c r="E13" s="83">
        <f>+A14-A13+1</f>
        <v>10</v>
      </c>
      <c r="F13" s="25">
        <f>+E13/E17*D13</f>
        <v>11956521.739130434</v>
      </c>
      <c r="I13" s="121"/>
      <c r="J13" s="121"/>
      <c r="K13" s="123"/>
      <c r="L13" s="121"/>
    </row>
    <row r="14" spans="1:12" ht="12.75">
      <c r="A14" s="116">
        <v>38574</v>
      </c>
      <c r="B14" t="s">
        <v>229</v>
      </c>
      <c r="C14" s="56">
        <v>40000000</v>
      </c>
      <c r="D14" s="86">
        <f>+D13+C14</f>
        <v>150000000</v>
      </c>
      <c r="E14" s="56">
        <f>+A15-A14</f>
        <v>0</v>
      </c>
      <c r="F14" s="25">
        <f>+E14/E17*D14</f>
        <v>0</v>
      </c>
      <c r="I14" s="120">
        <f>+C14</f>
        <v>40000000</v>
      </c>
      <c r="J14" s="120">
        <f>+J10+I14</f>
        <v>150000000</v>
      </c>
      <c r="K14" s="123">
        <f>+A14-A15</f>
        <v>0</v>
      </c>
      <c r="L14" s="122">
        <f>+K14/K17*J14</f>
        <v>0</v>
      </c>
    </row>
    <row r="15" spans="1:12" ht="12.75">
      <c r="A15" s="116">
        <v>38574</v>
      </c>
      <c r="B15" t="s">
        <v>230</v>
      </c>
      <c r="C15" s="56">
        <v>75000000</v>
      </c>
      <c r="D15" s="86">
        <f>+D14+C15</f>
        <v>225000000</v>
      </c>
      <c r="E15" s="56">
        <f>+A16-A15</f>
        <v>82</v>
      </c>
      <c r="F15" s="25">
        <f>+E15/E17*D15</f>
        <v>200543478.26086956</v>
      </c>
      <c r="I15" s="120">
        <f>+C15</f>
        <v>75000000</v>
      </c>
      <c r="J15" s="120">
        <f>+J14+I15</f>
        <v>225000000</v>
      </c>
      <c r="K15" s="123">
        <f>+A19-A15</f>
        <v>174</v>
      </c>
      <c r="L15" s="136">
        <f>+K15/K17*J15</f>
        <v>107260273.97260274</v>
      </c>
    </row>
    <row r="16" spans="1:10" ht="12.75">
      <c r="A16" s="117">
        <v>38656</v>
      </c>
      <c r="B16" s="1" t="s">
        <v>223</v>
      </c>
      <c r="C16" s="56">
        <v>0</v>
      </c>
      <c r="D16" s="86">
        <f>+C16+D15</f>
        <v>225000000</v>
      </c>
      <c r="E16" s="56"/>
      <c r="F16" s="86"/>
      <c r="I16" s="121"/>
      <c r="J16" s="121"/>
    </row>
    <row r="17" spans="1:14" ht="12.75">
      <c r="A17" s="117"/>
      <c r="C17" s="1"/>
      <c r="D17" s="1"/>
      <c r="E17" s="118">
        <f>SUM(E13:E16)</f>
        <v>92</v>
      </c>
      <c r="F17" s="135">
        <f>SUM(F13:F16)</f>
        <v>212500000</v>
      </c>
      <c r="G17" s="119" t="s">
        <v>231</v>
      </c>
      <c r="H17" s="119"/>
      <c r="I17" s="121"/>
      <c r="J17" s="121"/>
      <c r="K17" s="124">
        <f>SUM(K4:K16)</f>
        <v>365</v>
      </c>
      <c r="L17" s="125">
        <f>SUM(L4:L15)</f>
        <v>135093306.5369863</v>
      </c>
      <c r="M17" t="s">
        <v>304</v>
      </c>
      <c r="N17" s="138">
        <f>+E8+E12+E17+E20</f>
        <v>365</v>
      </c>
    </row>
    <row r="18" spans="1:12" ht="12.75">
      <c r="A18" s="117">
        <v>38657</v>
      </c>
      <c r="B18" s="1" t="s">
        <v>180</v>
      </c>
      <c r="C18" s="86">
        <f>+D16</f>
        <v>225000000</v>
      </c>
      <c r="D18" s="86">
        <f>+C18</f>
        <v>225000000</v>
      </c>
      <c r="E18" s="83">
        <f>+A19-A18+1</f>
        <v>92</v>
      </c>
      <c r="F18" s="25">
        <f>+E18/E20*D18</f>
        <v>225000000</v>
      </c>
      <c r="I18" s="121"/>
      <c r="J18" s="121"/>
      <c r="K18" s="123"/>
      <c r="L18" s="121"/>
    </row>
    <row r="19" spans="1:12" ht="12.75">
      <c r="A19" s="115">
        <v>38748</v>
      </c>
      <c r="B19" s="1" t="s">
        <v>223</v>
      </c>
      <c r="C19" s="56">
        <v>0</v>
      </c>
      <c r="D19" s="86">
        <f>+C19+D18</f>
        <v>225000000</v>
      </c>
      <c r="E19" s="56"/>
      <c r="F19" s="1"/>
      <c r="I19" s="123"/>
      <c r="J19" s="123"/>
      <c r="K19" s="121"/>
      <c r="L19" s="121"/>
    </row>
    <row r="20" spans="1:8" ht="12.75">
      <c r="A20" s="115"/>
      <c r="C20" s="1"/>
      <c r="D20" s="1"/>
      <c r="E20" s="118">
        <f>SUM(E18:E19)</f>
        <v>92</v>
      </c>
      <c r="F20" s="135">
        <f>SUM(F18:F19)</f>
        <v>225000000</v>
      </c>
      <c r="G20" s="119" t="s">
        <v>353</v>
      </c>
      <c r="H20" s="119"/>
    </row>
    <row r="21" spans="1:12" ht="12.75">
      <c r="A21" s="115">
        <v>38749</v>
      </c>
      <c r="B21" s="1" t="s">
        <v>180</v>
      </c>
      <c r="C21" s="86">
        <f>+D19</f>
        <v>225000000</v>
      </c>
      <c r="D21" s="86">
        <f>+C21</f>
        <v>225000000</v>
      </c>
      <c r="E21" s="83">
        <f>+A22-A21+1</f>
        <v>89</v>
      </c>
      <c r="F21" s="25">
        <f>+E21/E23*D21</f>
        <v>225000000</v>
      </c>
      <c r="I21" s="123">
        <v>225000000</v>
      </c>
      <c r="J21" s="123">
        <f>+I21</f>
        <v>225000000</v>
      </c>
      <c r="K21" s="123">
        <f>+A25-A21+1</f>
        <v>181</v>
      </c>
      <c r="L21" s="123">
        <f>+J21/K32*K21</f>
        <v>225000000</v>
      </c>
    </row>
    <row r="22" spans="1:12" ht="12.75">
      <c r="A22" s="115">
        <v>38837</v>
      </c>
      <c r="B22" s="1" t="s">
        <v>223</v>
      </c>
      <c r="C22" s="69">
        <v>0</v>
      </c>
      <c r="D22" s="86">
        <f>+C22+D21</f>
        <v>225000000</v>
      </c>
      <c r="E22" s="56"/>
      <c r="F22" s="1"/>
      <c r="I22" s="123"/>
      <c r="J22" s="123"/>
      <c r="K22" s="121"/>
      <c r="L22" s="123"/>
    </row>
    <row r="23" spans="1:12" ht="12.75">
      <c r="A23" s="115"/>
      <c r="C23" s="1"/>
      <c r="D23" s="1"/>
      <c r="E23" s="118">
        <f>SUM(E21:E22)</f>
        <v>89</v>
      </c>
      <c r="F23" s="135">
        <f>SUM(F21:F22)</f>
        <v>225000000</v>
      </c>
      <c r="G23" s="119" t="s">
        <v>303</v>
      </c>
      <c r="H23" s="119"/>
      <c r="I23" s="123"/>
      <c r="J23" s="123"/>
      <c r="K23" s="121"/>
      <c r="L23" s="123"/>
    </row>
    <row r="24" spans="1:12" ht="12.75">
      <c r="A24" s="115">
        <v>38838</v>
      </c>
      <c r="B24" s="1" t="s">
        <v>180</v>
      </c>
      <c r="C24" s="86">
        <f>+D22</f>
        <v>225000000</v>
      </c>
      <c r="D24" s="86">
        <f>+C24</f>
        <v>225000000</v>
      </c>
      <c r="E24" s="83">
        <f>+A25-A24+1</f>
        <v>92</v>
      </c>
      <c r="F24" s="25">
        <f>+E24/E26*D24</f>
        <v>225000000</v>
      </c>
      <c r="I24" s="123"/>
      <c r="J24" s="123"/>
      <c r="K24" s="121"/>
      <c r="L24" s="123"/>
    </row>
    <row r="25" spans="1:12" ht="12.75">
      <c r="A25" s="115">
        <v>38929</v>
      </c>
      <c r="B25" s="1" t="s">
        <v>223</v>
      </c>
      <c r="C25" s="69">
        <v>0</v>
      </c>
      <c r="D25" s="86">
        <f>+C25+D24</f>
        <v>225000000</v>
      </c>
      <c r="E25" s="56"/>
      <c r="F25" s="1"/>
      <c r="I25" s="123"/>
      <c r="J25" s="123"/>
      <c r="K25" s="121"/>
      <c r="L25" s="123"/>
    </row>
    <row r="26" spans="1:10" ht="12.75">
      <c r="A26" s="115"/>
      <c r="C26" s="1"/>
      <c r="D26" s="1"/>
      <c r="E26" s="118">
        <f>SUM(E24:E25)</f>
        <v>92</v>
      </c>
      <c r="F26" s="135">
        <f>SUM(F24:F25)</f>
        <v>225000000</v>
      </c>
      <c r="G26" s="119" t="s">
        <v>90</v>
      </c>
      <c r="I26" s="123"/>
      <c r="J26" s="123"/>
    </row>
    <row r="27" spans="1:12" ht="12.75">
      <c r="A27" s="115"/>
      <c r="C27" s="1"/>
      <c r="D27" s="1"/>
      <c r="E27" s="56"/>
      <c r="F27" s="1"/>
      <c r="I27" s="123"/>
      <c r="J27" s="123"/>
      <c r="K27" s="121"/>
      <c r="L27" s="121"/>
    </row>
    <row r="28" spans="1:12" ht="12.75">
      <c r="A28" s="115"/>
      <c r="C28" s="1"/>
      <c r="D28" s="1"/>
      <c r="E28" s="1"/>
      <c r="F28" s="1"/>
      <c r="I28" s="123"/>
      <c r="J28" s="123"/>
      <c r="K28" s="121"/>
      <c r="L28" s="121"/>
    </row>
    <row r="29" spans="1:12" ht="12.75">
      <c r="A29" s="115"/>
      <c r="C29" s="1"/>
      <c r="D29" s="1"/>
      <c r="E29" s="1"/>
      <c r="F29" s="1"/>
      <c r="I29" s="123"/>
      <c r="J29" s="123"/>
      <c r="K29" s="121"/>
      <c r="L29" s="121"/>
    </row>
    <row r="30" spans="1:12" ht="12.75">
      <c r="A30" s="115"/>
      <c r="C30" s="1"/>
      <c r="D30" s="1"/>
      <c r="E30" s="1"/>
      <c r="F30" s="1"/>
      <c r="I30" s="123"/>
      <c r="J30" s="123"/>
      <c r="K30" s="121"/>
      <c r="L30" s="121"/>
    </row>
    <row r="31" spans="1:10" ht="12.75">
      <c r="A31" s="115"/>
      <c r="C31" s="1"/>
      <c r="D31" s="1"/>
      <c r="E31" s="1"/>
      <c r="F31" s="1"/>
      <c r="I31" s="145"/>
      <c r="J31" s="145"/>
    </row>
    <row r="32" spans="3:14" ht="12.75">
      <c r="C32" s="1"/>
      <c r="D32" s="1"/>
      <c r="E32" s="1"/>
      <c r="F32" s="1"/>
      <c r="I32" s="145"/>
      <c r="J32" s="145"/>
      <c r="K32" s="124">
        <f>SUM(K21:K24)</f>
        <v>181</v>
      </c>
      <c r="L32" s="146">
        <f>SUM(L21:L24)</f>
        <v>225000000</v>
      </c>
      <c r="M32" t="s">
        <v>305</v>
      </c>
      <c r="N32" s="165">
        <f>+E23</f>
        <v>89</v>
      </c>
    </row>
    <row r="33" spans="3:10" ht="12.75">
      <c r="C33" s="1"/>
      <c r="D33" s="1"/>
      <c r="E33" s="1"/>
      <c r="F33" s="1"/>
      <c r="I33" s="145"/>
      <c r="J33" s="145"/>
    </row>
    <row r="34" spans="3:10" ht="12.75">
      <c r="C34" s="1"/>
      <c r="D34" s="1"/>
      <c r="E34" s="1"/>
      <c r="F34" s="1"/>
      <c r="I34" s="145"/>
      <c r="J34" s="145"/>
    </row>
    <row r="35" spans="3:10" ht="12.75">
      <c r="C35" s="1"/>
      <c r="D35" s="1"/>
      <c r="E35" s="1"/>
      <c r="F35" s="1"/>
      <c r="I35" s="145"/>
      <c r="J35" s="145"/>
    </row>
    <row r="36" spans="3:10" ht="12.75">
      <c r="C36" s="1"/>
      <c r="D36" s="1"/>
      <c r="E36" s="1"/>
      <c r="F36" s="1"/>
      <c r="I36" s="145"/>
      <c r="J36" s="145"/>
    </row>
    <row r="37" spans="3:10" ht="12.75">
      <c r="C37" s="1"/>
      <c r="D37" s="1"/>
      <c r="E37" s="1"/>
      <c r="F37" s="1"/>
      <c r="I37" s="145"/>
      <c r="J37" s="145"/>
    </row>
    <row r="38" spans="3:10" ht="12.75">
      <c r="C38" s="1"/>
      <c r="D38" s="1"/>
      <c r="E38" s="1"/>
      <c r="F38" s="1"/>
      <c r="I38" s="145"/>
      <c r="J38" s="145"/>
    </row>
    <row r="39" spans="3:10" ht="12.75">
      <c r="C39" s="1"/>
      <c r="D39" s="1"/>
      <c r="E39" s="1"/>
      <c r="F39" s="1"/>
      <c r="I39" s="145"/>
      <c r="J39" s="145"/>
    </row>
    <row r="40" spans="3:10" ht="12.75">
      <c r="C40" s="1"/>
      <c r="D40" s="1"/>
      <c r="E40" s="1"/>
      <c r="F40" s="1"/>
      <c r="I40" s="145"/>
      <c r="J40" s="145"/>
    </row>
    <row r="41" spans="3:10" ht="12.75">
      <c r="C41" s="1"/>
      <c r="D41" s="1"/>
      <c r="E41" s="1"/>
      <c r="F41" s="1"/>
      <c r="I41" s="145"/>
      <c r="J41" s="145"/>
    </row>
    <row r="42" spans="3:10" ht="12.75">
      <c r="C42" s="1"/>
      <c r="D42" s="1"/>
      <c r="E42" s="1"/>
      <c r="F42" s="1"/>
      <c r="I42" s="145"/>
      <c r="J42" s="145"/>
    </row>
    <row r="43" spans="3:10" ht="12.75">
      <c r="C43" s="1"/>
      <c r="D43" s="1"/>
      <c r="E43" s="1"/>
      <c r="F43" s="1"/>
      <c r="I43" s="145"/>
      <c r="J43" s="145"/>
    </row>
    <row r="44" spans="3:10" ht="12.75">
      <c r="C44" s="1"/>
      <c r="D44" s="1"/>
      <c r="E44" s="1"/>
      <c r="F44" s="1"/>
      <c r="I44" s="145"/>
      <c r="J44" s="145"/>
    </row>
    <row r="45" spans="3:10" ht="12.75">
      <c r="C45" s="1"/>
      <c r="D45" s="1"/>
      <c r="E45" s="1"/>
      <c r="F45" s="1"/>
      <c r="I45" s="145"/>
      <c r="J45" s="145"/>
    </row>
    <row r="46" spans="3:10" ht="12.75">
      <c r="C46" s="1"/>
      <c r="D46" s="1"/>
      <c r="E46" s="1"/>
      <c r="F46" s="1"/>
      <c r="I46" s="145"/>
      <c r="J46" s="145"/>
    </row>
    <row r="47" spans="3:10" ht="12.75">
      <c r="C47" s="1"/>
      <c r="D47" s="1"/>
      <c r="E47" s="1"/>
      <c r="F47" s="1"/>
      <c r="I47" s="145"/>
      <c r="J47" s="145"/>
    </row>
    <row r="48" spans="3:10" ht="12.75">
      <c r="C48" s="1"/>
      <c r="D48" s="1"/>
      <c r="E48" s="1"/>
      <c r="F48" s="1"/>
      <c r="I48" s="145"/>
      <c r="J48" s="145"/>
    </row>
    <row r="49" spans="3:10" ht="12.75">
      <c r="C49" s="1"/>
      <c r="D49" s="1"/>
      <c r="E49" s="1"/>
      <c r="F49" s="1"/>
      <c r="I49" s="145"/>
      <c r="J49" s="145"/>
    </row>
    <row r="50" spans="3:10" ht="12.75">
      <c r="C50" s="1"/>
      <c r="D50" s="1"/>
      <c r="E50" s="1"/>
      <c r="F50" s="1"/>
      <c r="I50" s="145"/>
      <c r="J50" s="145"/>
    </row>
    <row r="51" spans="3:10" ht="12.75">
      <c r="C51" s="1"/>
      <c r="D51" s="1"/>
      <c r="E51" s="1"/>
      <c r="F51" s="1"/>
      <c r="I51" s="145"/>
      <c r="J51" s="145"/>
    </row>
    <row r="52" spans="3:10" ht="12.75">
      <c r="C52" s="1"/>
      <c r="D52" s="1"/>
      <c r="E52" s="1"/>
      <c r="F52" s="1"/>
      <c r="I52" s="145"/>
      <c r="J52" s="145"/>
    </row>
    <row r="53" spans="3:10" ht="12.75">
      <c r="C53" s="1"/>
      <c r="D53" s="1"/>
      <c r="E53" s="1"/>
      <c r="F53" s="1"/>
      <c r="I53" s="145"/>
      <c r="J53" s="145"/>
    </row>
    <row r="54" spans="9:10" ht="12.75">
      <c r="I54" s="145"/>
      <c r="J54" s="145"/>
    </row>
    <row r="55" spans="9:10" ht="12.75">
      <c r="I55" s="145"/>
      <c r="J55" s="145"/>
    </row>
    <row r="56" spans="9:10" ht="12.75">
      <c r="I56" s="145"/>
      <c r="J56" s="145"/>
    </row>
    <row r="57" spans="9:10" ht="12.75">
      <c r="I57" s="145"/>
      <c r="J57" s="145"/>
    </row>
    <row r="58" spans="9:10" ht="12.75">
      <c r="I58" s="145"/>
      <c r="J58" s="145"/>
    </row>
    <row r="59" spans="9:10" ht="12.75">
      <c r="I59" s="145"/>
      <c r="J59" s="145"/>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s0029tbs</cp:lastModifiedBy>
  <cp:lastPrinted>2006-09-28T07:38:29Z</cp:lastPrinted>
  <dcterms:created xsi:type="dcterms:W3CDTF">2004-11-30T04:22:14Z</dcterms:created>
  <dcterms:modified xsi:type="dcterms:W3CDTF">2006-09-28T07:38:50Z</dcterms:modified>
  <cp:category/>
  <cp:version/>
  <cp:contentType/>
  <cp:contentStatus/>
</cp:coreProperties>
</file>